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стр.1_2" sheetId="1" r:id="rId1"/>
    <sheet name="Лист1" sheetId="2" r:id="rId2"/>
    <sheet name="Лист2" sheetId="3" r:id="rId3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<sst xmlns="http://schemas.openxmlformats.org/spreadsheetml/2006/main" count="390" uniqueCount="148">
  <si>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</si>
  <si>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</si>
  <si>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</si>
  <si>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</si>
  <si>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</si>
  <si>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</si>
  <si>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</si>
  <si>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</si>
  <si>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</si>
  <si>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</si>
  <si>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</si>
  <si>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</si>
  <si>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</si>
  <si>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</si>
  <si>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</si>
  <si>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</si>
  <si>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</si>
  <si>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</si>
  <si>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</si>
  <si>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</si>
  <si>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</si>
  <si>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</si>
  <si>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</si>
  <si>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</si>
  <si>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</si>
  <si>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</si>
  <si>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</si>
  <si>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</si>
  <si>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</si>
  <si>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</si>
  <si>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</si>
  <si>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</si>
  <si>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</si>
  <si>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</si>
  <si>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</si>
  <si>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</si>
  <si>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</si>
  <si>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</si>
  <si>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</si>
  <si>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</si>
  <si>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</si>
  <si>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</si>
  <si>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</si>
  <si>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</si>
  <si>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</si>
  <si>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</si>
  <si>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</si>
  <si>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</si>
  <si>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</si>
  <si>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</si>
  <si>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</si>
  <si>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</si>
  <si>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</si>
  <si>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</si>
  <si>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</si>
  <si>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</si>
  <si>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</si>
  <si>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</si>
  <si>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</si>
  <si>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</si>
  <si>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</si>
  <si>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</si>
  <si>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</si>
  <si>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</si>
  <si>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</si>
  <si>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</si>
  <si>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</si>
  <si>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</si>
  <si>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</si>
  <si>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</si>
  <si>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</si>
  <si>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</si>
  <si>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</si>
  <si>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</si>
  <si>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</si>
  <si>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</si>
  <si>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</si>
  <si>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</si>
  <si>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</si>
  <si>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</si>
  <si>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</si>
  <si>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</si>
  <si>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</si>
  <si>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</si>
  <si>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</si>
  <si>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</si>
  <si>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</si>
  <si>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</si>
  <si>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</si>
  <si>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</si>
  <si>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</si>
  <si>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</si>
  <si>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</si>
  <si>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</si>
  <si>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</si>
  <si>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</si>
  <si>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</si>
  <si>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</si>
  <si>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</si>
  <si>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</si>
  <si>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</si>
  <si>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</si>
  <si>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</si>
  <si>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</si>
  <si>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</si>
  <si>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</si>
  <si>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</si>
  <si>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</si>
  <si>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</si>
  <si>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</si>
  <si>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</si>
  <si>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</si>
  <si>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</si>
  <si>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</si>
  <si>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</si>
  <si>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</si>
  <si>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</si>
  <si>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</si>
  <si>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</si>
  <si>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</si>
  <si>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</si>
  <si>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</si>
  <si>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</si>
  <si>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</si>
  <si>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</si>
  <si>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СГИМУП "ГТС"</t>
  </si>
  <si>
    <t>г. Сургута</t>
  </si>
  <si>
    <t>за 20</t>
  </si>
  <si>
    <t>Протяженность трубопроводов, в том числе</t>
  </si>
  <si>
    <t>21</t>
  </si>
  <si>
    <t>8325,6441+4138,02291+300,11</t>
  </si>
  <si>
    <t>0,21316+77,94598+0,23112+0,11363+0,45452+0,98+904,89+11,51+1,06+12,54+165,34+0,88+8,13+8,5+105,11+2,25+12,78</t>
  </si>
  <si>
    <t>2108,35751+889,99</t>
  </si>
  <si>
    <t>5,91405+50,22</t>
  </si>
  <si>
    <t>594,29841+1762,726+63</t>
  </si>
  <si>
    <t>64,3448+5,27+132,85+48,25</t>
  </si>
  <si>
    <t>8,44745+6,97969+1,94311+63,54517+144,4861+313,80031+0,254+0,20675+143,69065+0,29+1,26+128,78+10,22+0,48+0,68+245,63+458,08+14,7+11,53+0,89</t>
  </si>
  <si>
    <t>0,61652+85,88</t>
  </si>
  <si>
    <t>250,63101+25,48+31,04</t>
  </si>
  <si>
    <t>91,31064+36,21+0,37+50,77</t>
  </si>
  <si>
    <t>6,35772+28,87402+223,44217+111,18147+28,99666+27,52187+0,787+482,71+5,23</t>
  </si>
  <si>
    <t>14,91071+1439+16,69+340,48+13,81</t>
  </si>
  <si>
    <t>27500,3617+15058,15</t>
  </si>
  <si>
    <t>6662,59829+338,99129+1257,50478+1018,35+3377,92+167,81+596,68</t>
  </si>
  <si>
    <t>72,92961+11,10626+0,79527+10,0669+237,53+52,54</t>
  </si>
  <si>
    <t>22</t>
  </si>
  <si>
    <t>Приложение 2 к приказу ФАС от 18.01.2019 №38/19 Форма 6</t>
  </si>
  <si>
    <t>СГМУП "ГТС"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</si>
</sst>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#,##0.00_ ;\-#,##0.00\ 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173" fontId="5" fillId="0" borderId="0" xfId="58" applyFont="1" applyFill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81" fontId="4" fillId="0" borderId="10" xfId="58" applyNumberFormat="1" applyFont="1" applyFill="1" applyBorder="1" applyAlignment="1">
      <alignment horizontal="right" vertical="top"/>
    </xf>
    <xf numFmtId="181" fontId="4" fillId="0" borderId="11" xfId="58" applyNumberFormat="1" applyFont="1" applyFill="1" applyBorder="1" applyAlignment="1">
      <alignment horizontal="right" vertical="top"/>
    </xf>
    <xf numFmtId="181" fontId="4" fillId="0" borderId="12" xfId="58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5" fillId="0" borderId="10" xfId="58" applyNumberFormat="1" applyFont="1" applyFill="1" applyBorder="1" applyAlignment="1">
      <alignment horizontal="right" vertical="top"/>
    </xf>
    <xf numFmtId="4" fontId="5" fillId="0" borderId="11" xfId="58" applyNumberFormat="1" applyFont="1" applyFill="1" applyBorder="1" applyAlignment="1">
      <alignment horizontal="right" vertical="top"/>
    </xf>
    <xf numFmtId="4" fontId="5" fillId="0" borderId="12" xfId="58" applyNumberFormat="1" applyFont="1" applyFill="1" applyBorder="1" applyAlignment="1">
      <alignment horizontal="right" vertical="top"/>
    </xf>
    <xf numFmtId="4" fontId="4" fillId="0" borderId="10" xfId="58" applyNumberFormat="1" applyFont="1" applyFill="1" applyBorder="1" applyAlignment="1">
      <alignment horizontal="right" vertical="top"/>
    </xf>
    <xf numFmtId="4" fontId="4" fillId="0" borderId="11" xfId="58" applyNumberFormat="1" applyFont="1" applyFill="1" applyBorder="1" applyAlignment="1">
      <alignment horizontal="right" vertical="top"/>
    </xf>
    <xf numFmtId="4" fontId="4" fillId="0" borderId="12" xfId="58" applyNumberFormat="1" applyFont="1" applyFill="1" applyBorder="1" applyAlignment="1">
      <alignment horizontal="right" vertical="top"/>
    </xf>
    <xf numFmtId="181" fontId="5" fillId="0" borderId="10" xfId="58" applyNumberFormat="1" applyFont="1" applyFill="1" applyBorder="1" applyAlignment="1">
      <alignment horizontal="right" vertical="top"/>
    </xf>
    <xf numFmtId="181" fontId="5" fillId="0" borderId="11" xfId="58" applyNumberFormat="1" applyFont="1" applyFill="1" applyBorder="1" applyAlignment="1">
      <alignment horizontal="right" vertical="top"/>
    </xf>
    <xf numFmtId="181" fontId="5" fillId="0" borderId="12" xfId="58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180" fontId="4" fillId="0" borderId="10" xfId="0" applyNumberFormat="1" applyFont="1" applyFill="1" applyBorder="1" applyAlignment="1">
      <alignment horizontal="right" vertical="top"/>
    </xf>
    <xf numFmtId="180" fontId="4" fillId="0" borderId="11" xfId="0" applyNumberFormat="1" applyFont="1" applyFill="1" applyBorder="1" applyAlignment="1">
      <alignment horizontal="right" vertical="top"/>
    </xf>
    <xf numFmtId="180" fontId="4" fillId="0" borderId="12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58" applyNumberFormat="1" applyFont="1" applyFill="1" applyBorder="1" applyAlignment="1">
      <alignment horizontal="right" vertical="top" wrapText="1"/>
    </xf>
    <xf numFmtId="0" fontId="4" fillId="0" borderId="11" xfId="58" applyNumberFormat="1" applyFont="1" applyFill="1" applyBorder="1" applyAlignment="1">
      <alignment horizontal="right" vertical="top" wrapText="1"/>
    </xf>
    <xf numFmtId="0" fontId="4" fillId="0" borderId="12" xfId="58" applyNumberFormat="1" applyFont="1" applyFill="1" applyBorder="1" applyAlignment="1">
      <alignment horizontal="right" vertical="top" wrapText="1"/>
    </xf>
    <xf numFmtId="180" fontId="4" fillId="0" borderId="10" xfId="0" applyNumberFormat="1" applyFont="1" applyFill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/>
    </xf>
    <xf numFmtId="180" fontId="4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73"/>
  <sheetViews>
    <sheetView tabSelected="1" view="pageBreakPreview" zoomScaleSheetLayoutView="100" zoomScalePageLayoutView="0" workbookViewId="0" topLeftCell="A1">
      <selection activeCell="P4" sqref="P4:BR4"/>
    </sheetView>
  </sheetViews>
  <sheetFormatPr defaultColWidth="0.875" defaultRowHeight="12.75"/>
  <cols>
    <col min="1" max="116" width="0.875" style="18" customWidth="1"/>
    <col min="117" max="117" width="19.25390625" style="18" customWidth="1"/>
    <col min="118" max="16384" width="0.875" style="18" customWidth="1"/>
  </cols>
  <sheetData>
    <row r="1" s="1" customFormat="1" ht="15">
      <c r="DA1" s="2" t="s">
        <v>146</v>
      </c>
    </row>
    <row r="2" s="1" customFormat="1" ht="15"/>
    <row r="3" spans="1:105" s="4" customFormat="1" ht="15.75">
      <c r="A3" s="56" t="s">
        <v>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54" t="s">
        <v>147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7" t="s">
        <v>127</v>
      </c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8" t="s">
        <v>145</v>
      </c>
      <c r="CF4" s="58"/>
      <c r="CG4" s="58"/>
      <c r="CH4" s="58"/>
      <c r="CI4" s="59" t="s">
        <v>70</v>
      </c>
      <c r="CJ4" s="59"/>
      <c r="CK4" s="59"/>
      <c r="CL4" s="59"/>
      <c r="CM4" s="59"/>
      <c r="CN4" s="59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55" t="s">
        <v>0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CX5" s="7"/>
      <c r="CY5" s="8"/>
      <c r="CZ5" s="8"/>
    </row>
    <row r="6" spans="1:105" s="4" customFormat="1" ht="15.75">
      <c r="A6" s="56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7" spans="1:159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54" t="s">
        <v>126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EJ7" s="39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1"/>
    </row>
    <row r="8" spans="41:93" s="6" customFormat="1" ht="11.25">
      <c r="AO8" s="55" t="s">
        <v>73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</row>
    <row r="9" s="1" customFormat="1" ht="15"/>
    <row r="10" spans="1:105" s="6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82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17" s="10" customFormat="1" ht="11.25" customHeight="1">
      <c r="A11" s="30">
        <v>1</v>
      </c>
      <c r="B11" s="31"/>
      <c r="C11" s="31"/>
      <c r="D11" s="31"/>
      <c r="E11" s="31"/>
      <c r="F11" s="31"/>
      <c r="G11" s="31"/>
      <c r="H11" s="32"/>
      <c r="I11" s="9"/>
      <c r="J11" s="33" t="s">
        <v>83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4"/>
      <c r="BX11" s="30" t="s">
        <v>75</v>
      </c>
      <c r="BY11" s="31"/>
      <c r="BZ11" s="31"/>
      <c r="CA11" s="31"/>
      <c r="CB11" s="31"/>
      <c r="CC11" s="31"/>
      <c r="CD11" s="31"/>
      <c r="CE11" s="31"/>
      <c r="CF11" s="31"/>
      <c r="CG11" s="32"/>
      <c r="CH11" s="36">
        <f>CH12+CH13+CH14+CH19+CH20+CH53</f>
        <v>83009.82929000001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  <c r="DM11" s="11"/>
    </row>
    <row r="12" spans="1:117" s="6" customFormat="1" ht="11.25">
      <c r="A12" s="30" t="s">
        <v>3</v>
      </c>
      <c r="B12" s="31"/>
      <c r="C12" s="31"/>
      <c r="D12" s="31"/>
      <c r="E12" s="31"/>
      <c r="F12" s="31"/>
      <c r="G12" s="31"/>
      <c r="H12" s="32"/>
      <c r="I12" s="9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30" t="s">
        <v>75</v>
      </c>
      <c r="BY12" s="31"/>
      <c r="BZ12" s="31"/>
      <c r="CA12" s="31"/>
      <c r="CB12" s="31"/>
      <c r="CC12" s="31"/>
      <c r="CD12" s="31"/>
      <c r="CE12" s="31"/>
      <c r="CF12" s="31"/>
      <c r="CG12" s="32"/>
      <c r="CH12" s="39">
        <f>27669.48759+16831.82154</f>
        <v>44501.30913</v>
      </c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  <c r="DM12" s="12"/>
    </row>
    <row r="13" spans="1:117" s="6" customFormat="1" ht="11.25">
      <c r="A13" s="30" t="s">
        <v>5</v>
      </c>
      <c r="B13" s="31"/>
      <c r="C13" s="31"/>
      <c r="D13" s="31"/>
      <c r="E13" s="31"/>
      <c r="F13" s="31"/>
      <c r="G13" s="31"/>
      <c r="H13" s="32"/>
      <c r="I13" s="9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30" t="s">
        <v>75</v>
      </c>
      <c r="BY13" s="31"/>
      <c r="BZ13" s="31"/>
      <c r="CA13" s="31"/>
      <c r="CB13" s="31"/>
      <c r="CC13" s="31"/>
      <c r="CD13" s="31"/>
      <c r="CE13" s="31"/>
      <c r="CF13" s="31"/>
      <c r="CG13" s="32"/>
      <c r="CH13" s="39">
        <f>3835.06512+16.10562+673.92298+6917.87102-1.62038+1359.47984</f>
        <v>12800.8242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  <c r="DM13" s="13"/>
    </row>
    <row r="14" spans="1:117" s="6" customFormat="1" ht="11.25">
      <c r="A14" s="30" t="s">
        <v>7</v>
      </c>
      <c r="B14" s="31"/>
      <c r="C14" s="31"/>
      <c r="D14" s="31"/>
      <c r="E14" s="31"/>
      <c r="F14" s="31"/>
      <c r="G14" s="31"/>
      <c r="H14" s="32"/>
      <c r="I14" s="9"/>
      <c r="J14" s="25" t="s">
        <v>84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30" t="s">
        <v>75</v>
      </c>
      <c r="BY14" s="31"/>
      <c r="BZ14" s="31"/>
      <c r="CA14" s="31"/>
      <c r="CB14" s="31"/>
      <c r="CC14" s="31"/>
      <c r="CD14" s="31"/>
      <c r="CE14" s="31"/>
      <c r="CF14" s="31"/>
      <c r="CG14" s="32"/>
      <c r="CH14" s="39">
        <f>CH15+CH18</f>
        <v>1266.97359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  <c r="DM14" s="14"/>
    </row>
    <row r="15" spans="1:105" s="6" customFormat="1" ht="11.25">
      <c r="A15" s="30" t="s">
        <v>8</v>
      </c>
      <c r="B15" s="31"/>
      <c r="C15" s="31"/>
      <c r="D15" s="31"/>
      <c r="E15" s="31"/>
      <c r="F15" s="31"/>
      <c r="G15" s="31"/>
      <c r="H15" s="32"/>
      <c r="I15" s="9"/>
      <c r="J15" s="33" t="s">
        <v>76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0" t="s">
        <v>75</v>
      </c>
      <c r="BY15" s="31"/>
      <c r="BZ15" s="31"/>
      <c r="CA15" s="31"/>
      <c r="CB15" s="31"/>
      <c r="CC15" s="31"/>
      <c r="CD15" s="31"/>
      <c r="CE15" s="31"/>
      <c r="CF15" s="31"/>
      <c r="CG15" s="32"/>
      <c r="CH15" s="42">
        <f>59.65856+6.93927+45.21198+17.88324+8.62925+33.5927+421.65042</f>
        <v>593.56542</v>
      </c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</row>
    <row r="16" spans="1:105" s="6" customFormat="1" ht="11.25">
      <c r="A16" s="30" t="s">
        <v>9</v>
      </c>
      <c r="B16" s="31"/>
      <c r="C16" s="31"/>
      <c r="D16" s="31"/>
      <c r="E16" s="31"/>
      <c r="F16" s="31"/>
      <c r="G16" s="31"/>
      <c r="H16" s="32"/>
      <c r="I16" s="9"/>
      <c r="J16" s="33" t="s">
        <v>85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30" t="s">
        <v>75</v>
      </c>
      <c r="BY16" s="31"/>
      <c r="BZ16" s="31"/>
      <c r="CA16" s="31"/>
      <c r="CB16" s="31"/>
      <c r="CC16" s="31"/>
      <c r="CD16" s="31"/>
      <c r="CE16" s="31"/>
      <c r="CF16" s="31"/>
      <c r="CG16" s="32"/>
      <c r="CH16" s="27">
        <v>0</v>
      </c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6" customFormat="1" ht="11.25">
      <c r="A17" s="30" t="s">
        <v>10</v>
      </c>
      <c r="B17" s="31"/>
      <c r="C17" s="31"/>
      <c r="D17" s="31"/>
      <c r="E17" s="31"/>
      <c r="F17" s="31"/>
      <c r="G17" s="31"/>
      <c r="H17" s="32"/>
      <c r="I17" s="9"/>
      <c r="J17" s="33" t="s">
        <v>86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30" t="s">
        <v>75</v>
      </c>
      <c r="BY17" s="31"/>
      <c r="BZ17" s="31"/>
      <c r="CA17" s="31"/>
      <c r="CB17" s="31"/>
      <c r="CC17" s="31"/>
      <c r="CD17" s="31"/>
      <c r="CE17" s="31"/>
      <c r="CF17" s="31"/>
      <c r="CG17" s="32"/>
      <c r="CH17" s="27">
        <v>0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s="6" customFormat="1" ht="11.25">
      <c r="A18" s="30" t="s">
        <v>11</v>
      </c>
      <c r="B18" s="31"/>
      <c r="C18" s="31"/>
      <c r="D18" s="31"/>
      <c r="E18" s="31"/>
      <c r="F18" s="31"/>
      <c r="G18" s="31"/>
      <c r="H18" s="32"/>
      <c r="I18" s="9"/>
      <c r="J18" s="33" t="s">
        <v>30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30" t="s">
        <v>75</v>
      </c>
      <c r="BY18" s="31"/>
      <c r="BZ18" s="31"/>
      <c r="CA18" s="31"/>
      <c r="CB18" s="31"/>
      <c r="CC18" s="31"/>
      <c r="CD18" s="31"/>
      <c r="CE18" s="31"/>
      <c r="CF18" s="31"/>
      <c r="CG18" s="32"/>
      <c r="CH18" s="27">
        <f>0.02664+0.23352+71.62488+144.48981+1.0307+5.96375+0.02144+0.086+1.20288+109.67756+8.3629+111.79534+1.16637+0.97638+216.75</f>
        <v>673.40817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17" s="6" customFormat="1" ht="11.25">
      <c r="A19" s="22" t="s">
        <v>12</v>
      </c>
      <c r="B19" s="23"/>
      <c r="C19" s="23"/>
      <c r="D19" s="23"/>
      <c r="E19" s="23"/>
      <c r="F19" s="23"/>
      <c r="G19" s="23"/>
      <c r="H19" s="24"/>
      <c r="I19" s="15"/>
      <c r="J19" s="25" t="s">
        <v>87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30" t="s">
        <v>75</v>
      </c>
      <c r="BY19" s="31"/>
      <c r="BZ19" s="31"/>
      <c r="CA19" s="31"/>
      <c r="CB19" s="31"/>
      <c r="CC19" s="31"/>
      <c r="CD19" s="31"/>
      <c r="CE19" s="31"/>
      <c r="CF19" s="31"/>
      <c r="CG19" s="32"/>
      <c r="CH19" s="45">
        <f>4673.87945+439.85809+3433.27986</f>
        <v>8547.0174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  <c r="DM19" s="16"/>
    </row>
    <row r="20" spans="1:105" s="6" customFormat="1" ht="11.25">
      <c r="A20" s="22" t="s">
        <v>13</v>
      </c>
      <c r="B20" s="23"/>
      <c r="C20" s="23"/>
      <c r="D20" s="23"/>
      <c r="E20" s="23"/>
      <c r="F20" s="23"/>
      <c r="G20" s="23"/>
      <c r="H20" s="24"/>
      <c r="I20" s="15"/>
      <c r="J20" s="25" t="s">
        <v>123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30" t="s">
        <v>75</v>
      </c>
      <c r="BY20" s="31"/>
      <c r="BZ20" s="31"/>
      <c r="CA20" s="31"/>
      <c r="CB20" s="31"/>
      <c r="CC20" s="31"/>
      <c r="CD20" s="31"/>
      <c r="CE20" s="31"/>
      <c r="CF20" s="31"/>
      <c r="CG20" s="32"/>
      <c r="CH20" s="45">
        <f>CH21+CH26+CH29+CH34+CH44+CH45</f>
        <v>14203.079919999998</v>
      </c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  <row r="21" spans="1:105" s="6" customFormat="1" ht="11.25">
      <c r="A21" s="22" t="s">
        <v>14</v>
      </c>
      <c r="B21" s="23"/>
      <c r="C21" s="23"/>
      <c r="D21" s="23"/>
      <c r="E21" s="23"/>
      <c r="F21" s="23"/>
      <c r="G21" s="23"/>
      <c r="H21" s="24"/>
      <c r="I21" s="15"/>
      <c r="J21" s="25" t="s">
        <v>88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30" t="s">
        <v>75</v>
      </c>
      <c r="BY21" s="31"/>
      <c r="BZ21" s="31"/>
      <c r="CA21" s="31"/>
      <c r="CB21" s="31"/>
      <c r="CC21" s="31"/>
      <c r="CD21" s="31"/>
      <c r="CE21" s="31"/>
      <c r="CF21" s="31"/>
      <c r="CG21" s="32"/>
      <c r="CH21" s="45">
        <f>CH23+CH25+CH22</f>
        <v>4849.25231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s="6" customFormat="1" ht="11.25">
      <c r="A22" s="30" t="s">
        <v>15</v>
      </c>
      <c r="B22" s="31"/>
      <c r="C22" s="31"/>
      <c r="D22" s="31"/>
      <c r="E22" s="31"/>
      <c r="F22" s="31"/>
      <c r="G22" s="31"/>
      <c r="H22" s="32"/>
      <c r="I22" s="9"/>
      <c r="J22" s="33" t="s">
        <v>89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30" t="s">
        <v>75</v>
      </c>
      <c r="BY22" s="31"/>
      <c r="BZ22" s="31"/>
      <c r="CA22" s="31"/>
      <c r="CB22" s="31"/>
      <c r="CC22" s="31"/>
      <c r="CD22" s="31"/>
      <c r="CE22" s="31"/>
      <c r="CF22" s="31"/>
      <c r="CG22" s="32"/>
      <c r="CH22" s="27">
        <f>3019.36993+1155.52941</f>
        <v>4174.89934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</row>
    <row r="23" spans="1:117" s="6" customFormat="1" ht="11.25">
      <c r="A23" s="30" t="s">
        <v>17</v>
      </c>
      <c r="B23" s="31"/>
      <c r="C23" s="31"/>
      <c r="D23" s="31"/>
      <c r="E23" s="31"/>
      <c r="F23" s="31"/>
      <c r="G23" s="31"/>
      <c r="H23" s="32"/>
      <c r="I23" s="9"/>
      <c r="J23" s="33" t="s">
        <v>90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0" t="s">
        <v>75</v>
      </c>
      <c r="BY23" s="31"/>
      <c r="BZ23" s="31"/>
      <c r="CA23" s="31"/>
      <c r="CB23" s="31"/>
      <c r="CC23" s="31"/>
      <c r="CD23" s="31"/>
      <c r="CE23" s="31"/>
      <c r="CF23" s="31"/>
      <c r="CG23" s="32"/>
      <c r="CH23" s="27">
        <f>655.951</f>
        <v>655.951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  <c r="DD23" s="21"/>
      <c r="DE23" s="21"/>
      <c r="DF23" s="21"/>
      <c r="DG23" s="21"/>
      <c r="DH23" s="21"/>
      <c r="DI23" s="21"/>
      <c r="DJ23" s="21"/>
      <c r="DK23" s="21"/>
      <c r="DL23" s="21"/>
      <c r="DM23" s="21"/>
    </row>
    <row r="24" spans="1:105" s="6" customFormat="1" ht="22.5" customHeight="1">
      <c r="A24" s="30" t="s">
        <v>19</v>
      </c>
      <c r="B24" s="31"/>
      <c r="C24" s="31"/>
      <c r="D24" s="31"/>
      <c r="E24" s="31"/>
      <c r="F24" s="31"/>
      <c r="G24" s="31"/>
      <c r="H24" s="32"/>
      <c r="I24" s="9"/>
      <c r="J24" s="33" t="s">
        <v>124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30" t="s">
        <v>75</v>
      </c>
      <c r="BY24" s="31"/>
      <c r="BZ24" s="31"/>
      <c r="CA24" s="31"/>
      <c r="CB24" s="31"/>
      <c r="CC24" s="31"/>
      <c r="CD24" s="31"/>
      <c r="CE24" s="31"/>
      <c r="CF24" s="31"/>
      <c r="CG24" s="32"/>
      <c r="CH24" s="27">
        <v>0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s="6" customFormat="1" ht="11.25">
      <c r="A25" s="30" t="s">
        <v>21</v>
      </c>
      <c r="B25" s="31"/>
      <c r="C25" s="31"/>
      <c r="D25" s="31"/>
      <c r="E25" s="31"/>
      <c r="F25" s="31"/>
      <c r="G25" s="31"/>
      <c r="H25" s="32"/>
      <c r="I25" s="9"/>
      <c r="J25" s="33" t="s">
        <v>91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30" t="s">
        <v>75</v>
      </c>
      <c r="BY25" s="31"/>
      <c r="BZ25" s="31"/>
      <c r="CA25" s="31"/>
      <c r="CB25" s="31"/>
      <c r="CC25" s="31"/>
      <c r="CD25" s="31"/>
      <c r="CE25" s="31"/>
      <c r="CF25" s="31"/>
      <c r="CG25" s="32"/>
      <c r="CH25" s="27">
        <f>1.37183+17.03014</f>
        <v>18.40197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s="6" customFormat="1" ht="11.25">
      <c r="A26" s="22" t="s">
        <v>23</v>
      </c>
      <c r="B26" s="23"/>
      <c r="C26" s="23"/>
      <c r="D26" s="23"/>
      <c r="E26" s="23"/>
      <c r="F26" s="23"/>
      <c r="G26" s="23"/>
      <c r="H26" s="24"/>
      <c r="I26" s="15"/>
      <c r="J26" s="25" t="s">
        <v>64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30" t="s">
        <v>75</v>
      </c>
      <c r="BY26" s="31"/>
      <c r="BZ26" s="31"/>
      <c r="CA26" s="31"/>
      <c r="CB26" s="31"/>
      <c r="CC26" s="31"/>
      <c r="CD26" s="31"/>
      <c r="CE26" s="31"/>
      <c r="CF26" s="31"/>
      <c r="CG26" s="32"/>
      <c r="CH26" s="45">
        <f>CH27</f>
        <v>0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</row>
    <row r="27" spans="1:105" s="6" customFormat="1" ht="22.5" customHeight="1">
      <c r="A27" s="30" t="s">
        <v>24</v>
      </c>
      <c r="B27" s="31"/>
      <c r="C27" s="31"/>
      <c r="D27" s="31"/>
      <c r="E27" s="31"/>
      <c r="F27" s="31"/>
      <c r="G27" s="31"/>
      <c r="H27" s="32"/>
      <c r="I27" s="9"/>
      <c r="J27" s="33" t="s">
        <v>65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30" t="s">
        <v>75</v>
      </c>
      <c r="BY27" s="31"/>
      <c r="BZ27" s="31"/>
      <c r="CA27" s="31"/>
      <c r="CB27" s="31"/>
      <c r="CC27" s="31"/>
      <c r="CD27" s="31"/>
      <c r="CE27" s="31"/>
      <c r="CF27" s="31"/>
      <c r="CG27" s="32"/>
      <c r="CH27" s="27">
        <v>0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</row>
    <row r="28" spans="1:105" s="6" customFormat="1" ht="11.25">
      <c r="A28" s="30" t="s">
        <v>25</v>
      </c>
      <c r="B28" s="31"/>
      <c r="C28" s="31"/>
      <c r="D28" s="31"/>
      <c r="E28" s="31"/>
      <c r="F28" s="31"/>
      <c r="G28" s="31"/>
      <c r="H28" s="32"/>
      <c r="I28" s="9"/>
      <c r="J28" s="33" t="s">
        <v>92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30" t="s">
        <v>75</v>
      </c>
      <c r="BY28" s="31"/>
      <c r="BZ28" s="31"/>
      <c r="CA28" s="31"/>
      <c r="CB28" s="31"/>
      <c r="CC28" s="31"/>
      <c r="CD28" s="31"/>
      <c r="CE28" s="31"/>
      <c r="CF28" s="31"/>
      <c r="CG28" s="32"/>
      <c r="CH28" s="27">
        <v>0</v>
      </c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</row>
    <row r="29" spans="1:105" s="6" customFormat="1" ht="11.25">
      <c r="A29" s="22" t="s">
        <v>26</v>
      </c>
      <c r="B29" s="23"/>
      <c r="C29" s="23"/>
      <c r="D29" s="23"/>
      <c r="E29" s="23"/>
      <c r="F29" s="23"/>
      <c r="G29" s="23"/>
      <c r="H29" s="24"/>
      <c r="I29" s="15"/>
      <c r="J29" s="25" t="s">
        <v>93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30" t="s">
        <v>75</v>
      </c>
      <c r="BY29" s="31"/>
      <c r="BZ29" s="31"/>
      <c r="CA29" s="31"/>
      <c r="CB29" s="31"/>
      <c r="CC29" s="31"/>
      <c r="CD29" s="31"/>
      <c r="CE29" s="31"/>
      <c r="CF29" s="31"/>
      <c r="CG29" s="32"/>
      <c r="CH29" s="45">
        <f>CH30</f>
        <v>3599.55966</v>
      </c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</row>
    <row r="30" spans="1:105" s="6" customFormat="1" ht="11.25" customHeight="1">
      <c r="A30" s="30" t="s">
        <v>27</v>
      </c>
      <c r="B30" s="31"/>
      <c r="C30" s="31"/>
      <c r="D30" s="31"/>
      <c r="E30" s="31"/>
      <c r="F30" s="31"/>
      <c r="G30" s="31"/>
      <c r="H30" s="32"/>
      <c r="I30" s="9"/>
      <c r="J30" s="33" t="s">
        <v>38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30" t="s">
        <v>75</v>
      </c>
      <c r="BY30" s="31"/>
      <c r="BZ30" s="31"/>
      <c r="CA30" s="31"/>
      <c r="CB30" s="31"/>
      <c r="CC30" s="31"/>
      <c r="CD30" s="31"/>
      <c r="CE30" s="31"/>
      <c r="CF30" s="31"/>
      <c r="CG30" s="32"/>
      <c r="CH30" s="27">
        <f>1657.31766+1885.482+56.76</f>
        <v>3599.55966</v>
      </c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</row>
    <row r="31" spans="1:105" s="6" customFormat="1" ht="11.25">
      <c r="A31" s="30" t="s">
        <v>28</v>
      </c>
      <c r="B31" s="31"/>
      <c r="C31" s="31"/>
      <c r="D31" s="31"/>
      <c r="E31" s="31"/>
      <c r="F31" s="31"/>
      <c r="G31" s="31"/>
      <c r="H31" s="32"/>
      <c r="I31" s="9"/>
      <c r="J31" s="33" t="s">
        <v>39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30" t="s">
        <v>75</v>
      </c>
      <c r="BY31" s="31"/>
      <c r="BZ31" s="31"/>
      <c r="CA31" s="31"/>
      <c r="CB31" s="31"/>
      <c r="CC31" s="31"/>
      <c r="CD31" s="31"/>
      <c r="CE31" s="31"/>
      <c r="CF31" s="31"/>
      <c r="CG31" s="32"/>
      <c r="CH31" s="27">
        <v>0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</row>
    <row r="32" spans="1:105" s="6" customFormat="1" ht="11.25">
      <c r="A32" s="30" t="s">
        <v>29</v>
      </c>
      <c r="B32" s="31"/>
      <c r="C32" s="31"/>
      <c r="D32" s="31"/>
      <c r="E32" s="31"/>
      <c r="F32" s="31"/>
      <c r="G32" s="31"/>
      <c r="H32" s="32"/>
      <c r="I32" s="9"/>
      <c r="J32" s="33" t="s">
        <v>94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30" t="s">
        <v>75</v>
      </c>
      <c r="BY32" s="31"/>
      <c r="BZ32" s="31"/>
      <c r="CA32" s="31"/>
      <c r="CB32" s="31"/>
      <c r="CC32" s="31"/>
      <c r="CD32" s="31"/>
      <c r="CE32" s="31"/>
      <c r="CF32" s="31"/>
      <c r="CG32" s="32"/>
      <c r="CH32" s="27">
        <v>0</v>
      </c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</row>
    <row r="33" spans="1:105" s="6" customFormat="1" ht="11.25">
      <c r="A33" s="30" t="s">
        <v>107</v>
      </c>
      <c r="B33" s="31"/>
      <c r="C33" s="31"/>
      <c r="D33" s="31"/>
      <c r="E33" s="31"/>
      <c r="F33" s="31"/>
      <c r="G33" s="31"/>
      <c r="H33" s="32"/>
      <c r="I33" s="9"/>
      <c r="J33" s="33" t="s">
        <v>95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30" t="s">
        <v>75</v>
      </c>
      <c r="BY33" s="31"/>
      <c r="BZ33" s="31"/>
      <c r="CA33" s="31"/>
      <c r="CB33" s="31"/>
      <c r="CC33" s="31"/>
      <c r="CD33" s="31"/>
      <c r="CE33" s="31"/>
      <c r="CF33" s="31"/>
      <c r="CG33" s="32"/>
      <c r="CH33" s="27">
        <v>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</row>
    <row r="34" spans="1:105" s="6" customFormat="1" ht="11.25">
      <c r="A34" s="22" t="s">
        <v>40</v>
      </c>
      <c r="B34" s="23"/>
      <c r="C34" s="23"/>
      <c r="D34" s="23"/>
      <c r="E34" s="23"/>
      <c r="F34" s="23"/>
      <c r="G34" s="23"/>
      <c r="H34" s="24"/>
      <c r="I34" s="15"/>
      <c r="J34" s="25" t="s">
        <v>77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30" t="s">
        <v>75</v>
      </c>
      <c r="BY34" s="31"/>
      <c r="BZ34" s="31"/>
      <c r="CA34" s="31"/>
      <c r="CB34" s="31"/>
      <c r="CC34" s="31"/>
      <c r="CD34" s="31"/>
      <c r="CE34" s="31"/>
      <c r="CF34" s="31"/>
      <c r="CG34" s="32"/>
      <c r="CH34" s="45">
        <f>CH35+CH36+CH37+CH38+CH39</f>
        <v>4617.7382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7"/>
    </row>
    <row r="35" spans="1:105" s="6" customFormat="1" ht="11.25" customHeight="1">
      <c r="A35" s="30" t="s">
        <v>108</v>
      </c>
      <c r="B35" s="31"/>
      <c r="C35" s="31"/>
      <c r="D35" s="31"/>
      <c r="E35" s="31"/>
      <c r="F35" s="31"/>
      <c r="G35" s="31"/>
      <c r="H35" s="32"/>
      <c r="I35" s="9"/>
      <c r="J35" s="33" t="s">
        <v>16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30" t="s">
        <v>75</v>
      </c>
      <c r="BY35" s="31"/>
      <c r="BZ35" s="31"/>
      <c r="CA35" s="31"/>
      <c r="CB35" s="31"/>
      <c r="CC35" s="31"/>
      <c r="CD35" s="31"/>
      <c r="CE35" s="31"/>
      <c r="CF35" s="31"/>
      <c r="CG35" s="32"/>
      <c r="CH35" s="27">
        <f>5.8617+94.70525+33.30471+80.56608</f>
        <v>214.43774000000002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</row>
    <row r="36" spans="1:105" s="6" customFormat="1" ht="11.25">
      <c r="A36" s="30" t="s">
        <v>109</v>
      </c>
      <c r="B36" s="31"/>
      <c r="C36" s="31"/>
      <c r="D36" s="31"/>
      <c r="E36" s="31"/>
      <c r="F36" s="31"/>
      <c r="G36" s="31"/>
      <c r="H36" s="32"/>
      <c r="I36" s="9"/>
      <c r="J36" s="33" t="s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0" t="s">
        <v>75</v>
      </c>
      <c r="BY36" s="31"/>
      <c r="BZ36" s="31"/>
      <c r="CA36" s="31"/>
      <c r="CB36" s="31"/>
      <c r="CC36" s="31"/>
      <c r="CD36" s="31"/>
      <c r="CE36" s="31"/>
      <c r="CF36" s="31"/>
      <c r="CG36" s="32"/>
      <c r="CH36" s="27">
        <f>78.72618</f>
        <v>78.72618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</row>
    <row r="37" spans="1:105" s="6" customFormat="1" ht="11.25">
      <c r="A37" s="30" t="s">
        <v>110</v>
      </c>
      <c r="B37" s="31"/>
      <c r="C37" s="31"/>
      <c r="D37" s="31"/>
      <c r="E37" s="31"/>
      <c r="F37" s="31"/>
      <c r="G37" s="31"/>
      <c r="H37" s="32"/>
      <c r="I37" s="9"/>
      <c r="J37" s="33" t="s">
        <v>20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30" t="s">
        <v>75</v>
      </c>
      <c r="BY37" s="31"/>
      <c r="BZ37" s="31"/>
      <c r="CA37" s="31"/>
      <c r="CB37" s="31"/>
      <c r="CC37" s="31"/>
      <c r="CD37" s="31"/>
      <c r="CE37" s="31"/>
      <c r="CF37" s="31"/>
      <c r="CG37" s="32"/>
      <c r="CH37" s="27">
        <f>61.43092+28.55752</f>
        <v>89.98844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</row>
    <row r="38" spans="1:105" s="6" customFormat="1" ht="11.25">
      <c r="A38" s="30" t="s">
        <v>111</v>
      </c>
      <c r="B38" s="31"/>
      <c r="C38" s="31"/>
      <c r="D38" s="31"/>
      <c r="E38" s="31"/>
      <c r="F38" s="31"/>
      <c r="G38" s="31"/>
      <c r="H38" s="32"/>
      <c r="I38" s="9"/>
      <c r="J38" s="33" t="s">
        <v>22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0" t="s">
        <v>75</v>
      </c>
      <c r="BY38" s="31"/>
      <c r="BZ38" s="31"/>
      <c r="CA38" s="31"/>
      <c r="CB38" s="31"/>
      <c r="CC38" s="31"/>
      <c r="CD38" s="31"/>
      <c r="CE38" s="31"/>
      <c r="CF38" s="31"/>
      <c r="CG38" s="32"/>
      <c r="CH38" s="27">
        <v>13.044</v>
      </c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</row>
    <row r="39" spans="1:105" s="6" customFormat="1" ht="11.25" customHeight="1">
      <c r="A39" s="30" t="s">
        <v>112</v>
      </c>
      <c r="B39" s="31"/>
      <c r="C39" s="31"/>
      <c r="D39" s="31"/>
      <c r="E39" s="31"/>
      <c r="F39" s="31"/>
      <c r="G39" s="31"/>
      <c r="H39" s="32"/>
      <c r="I39" s="9"/>
      <c r="J39" s="33" t="s">
        <v>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0" t="s">
        <v>75</v>
      </c>
      <c r="BY39" s="31"/>
      <c r="BZ39" s="31"/>
      <c r="CA39" s="31"/>
      <c r="CB39" s="31"/>
      <c r="CC39" s="31"/>
      <c r="CD39" s="31"/>
      <c r="CE39" s="31"/>
      <c r="CF39" s="31"/>
      <c r="CG39" s="32"/>
      <c r="CH39" s="27">
        <f>SUM(CH40:DA43)</f>
        <v>4221.54184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</row>
    <row r="40" spans="1:105" s="6" customFormat="1" ht="11.25" customHeight="1">
      <c r="A40" s="30" t="s">
        <v>113</v>
      </c>
      <c r="B40" s="31"/>
      <c r="C40" s="31"/>
      <c r="D40" s="31"/>
      <c r="E40" s="31"/>
      <c r="F40" s="31"/>
      <c r="G40" s="31"/>
      <c r="H40" s="32"/>
      <c r="I40" s="9"/>
      <c r="J40" s="33" t="s">
        <v>97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0" t="s">
        <v>75</v>
      </c>
      <c r="BY40" s="31"/>
      <c r="BZ40" s="31"/>
      <c r="CA40" s="31"/>
      <c r="CB40" s="31"/>
      <c r="CC40" s="31"/>
      <c r="CD40" s="31"/>
      <c r="CE40" s="31"/>
      <c r="CF40" s="31"/>
      <c r="CG40" s="32"/>
      <c r="CH40" s="27">
        <v>0</v>
      </c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</row>
    <row r="41" spans="1:105" s="6" customFormat="1" ht="22.5" customHeight="1">
      <c r="A41" s="30" t="s">
        <v>114</v>
      </c>
      <c r="B41" s="31"/>
      <c r="C41" s="31"/>
      <c r="D41" s="31"/>
      <c r="E41" s="31"/>
      <c r="F41" s="31"/>
      <c r="G41" s="31"/>
      <c r="H41" s="32"/>
      <c r="I41" s="9"/>
      <c r="J41" s="33" t="s">
        <v>98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0" t="s">
        <v>75</v>
      </c>
      <c r="BY41" s="31"/>
      <c r="BZ41" s="31"/>
      <c r="CA41" s="31"/>
      <c r="CB41" s="31"/>
      <c r="CC41" s="31"/>
      <c r="CD41" s="31"/>
      <c r="CE41" s="31"/>
      <c r="CF41" s="31"/>
      <c r="CG41" s="32"/>
      <c r="CH41" s="27">
        <v>0</v>
      </c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</row>
    <row r="42" spans="1:105" s="6" customFormat="1" ht="11.25" customHeight="1">
      <c r="A42" s="30" t="s">
        <v>115</v>
      </c>
      <c r="B42" s="31"/>
      <c r="C42" s="31"/>
      <c r="D42" s="31"/>
      <c r="E42" s="31"/>
      <c r="F42" s="31"/>
      <c r="G42" s="31"/>
      <c r="H42" s="32"/>
      <c r="I42" s="9"/>
      <c r="J42" s="33" t="s">
        <v>99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0" t="s">
        <v>75</v>
      </c>
      <c r="BY42" s="31"/>
      <c r="BZ42" s="31"/>
      <c r="CA42" s="31"/>
      <c r="CB42" s="31"/>
      <c r="CC42" s="31"/>
      <c r="CD42" s="31"/>
      <c r="CE42" s="31"/>
      <c r="CF42" s="31"/>
      <c r="CG42" s="32"/>
      <c r="CH42" s="27">
        <v>0</v>
      </c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</row>
    <row r="43" spans="1:105" s="6" customFormat="1" ht="11.25" customHeight="1">
      <c r="A43" s="30" t="s">
        <v>116</v>
      </c>
      <c r="B43" s="31"/>
      <c r="C43" s="31"/>
      <c r="D43" s="31"/>
      <c r="E43" s="31"/>
      <c r="F43" s="31"/>
      <c r="G43" s="31"/>
      <c r="H43" s="32"/>
      <c r="I43" s="9"/>
      <c r="J43" s="33" t="s">
        <v>30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30" t="s">
        <v>75</v>
      </c>
      <c r="BY43" s="31"/>
      <c r="BZ43" s="31"/>
      <c r="CA43" s="31"/>
      <c r="CB43" s="31"/>
      <c r="CC43" s="31"/>
      <c r="CD43" s="31"/>
      <c r="CE43" s="31"/>
      <c r="CF43" s="31"/>
      <c r="CG43" s="32"/>
      <c r="CH43" s="27">
        <f>17.99174+29.17036+12.11451+3173.46271+16.39954+1.81187+0.06162+206.4374+10.38434+0.54771+257.36022+67.10727+335.43417+2.17373+14.68617+14.65277+3.48202+1.3526+0.02156+2.11141+28.82225+25.95587</f>
        <v>4221.54184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</row>
    <row r="44" spans="1:105" s="6" customFormat="1" ht="11.25" customHeight="1">
      <c r="A44" s="22" t="s">
        <v>41</v>
      </c>
      <c r="B44" s="23"/>
      <c r="C44" s="23"/>
      <c r="D44" s="23"/>
      <c r="E44" s="23"/>
      <c r="F44" s="23"/>
      <c r="G44" s="23"/>
      <c r="H44" s="24"/>
      <c r="I44" s="15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30" t="s">
        <v>75</v>
      </c>
      <c r="BY44" s="31"/>
      <c r="BZ44" s="31"/>
      <c r="CA44" s="31"/>
      <c r="CB44" s="31"/>
      <c r="CC44" s="31"/>
      <c r="CD44" s="31"/>
      <c r="CE44" s="31"/>
      <c r="CF44" s="31"/>
      <c r="CG44" s="32"/>
      <c r="CH44" s="45">
        <v>0</v>
      </c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7"/>
    </row>
    <row r="45" spans="1:105" s="6" customFormat="1" ht="11.25" customHeight="1">
      <c r="A45" s="22" t="s">
        <v>42</v>
      </c>
      <c r="B45" s="23"/>
      <c r="C45" s="23"/>
      <c r="D45" s="23"/>
      <c r="E45" s="23"/>
      <c r="F45" s="23"/>
      <c r="G45" s="23"/>
      <c r="H45" s="24"/>
      <c r="I45" s="15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30" t="s">
        <v>75</v>
      </c>
      <c r="BY45" s="31"/>
      <c r="BZ45" s="31"/>
      <c r="CA45" s="31"/>
      <c r="CB45" s="31"/>
      <c r="CC45" s="31"/>
      <c r="CD45" s="31"/>
      <c r="CE45" s="31"/>
      <c r="CF45" s="31"/>
      <c r="CG45" s="32"/>
      <c r="CH45" s="45">
        <f>SUM(CH46:DA51)</f>
        <v>1136.52975</v>
      </c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7"/>
    </row>
    <row r="46" spans="1:105" s="6" customFormat="1" ht="11.25" customHeight="1">
      <c r="A46" s="30" t="s">
        <v>43</v>
      </c>
      <c r="B46" s="31"/>
      <c r="C46" s="31"/>
      <c r="D46" s="31"/>
      <c r="E46" s="31"/>
      <c r="F46" s="31"/>
      <c r="G46" s="31"/>
      <c r="H46" s="32"/>
      <c r="I46" s="9"/>
      <c r="J46" s="33" t="s">
        <v>33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0" t="s">
        <v>75</v>
      </c>
      <c r="BY46" s="31"/>
      <c r="BZ46" s="31"/>
      <c r="CA46" s="31"/>
      <c r="CB46" s="31"/>
      <c r="CC46" s="31"/>
      <c r="CD46" s="31"/>
      <c r="CE46" s="31"/>
      <c r="CF46" s="31"/>
      <c r="CG46" s="32"/>
      <c r="CH46" s="27">
        <f>5.15595</f>
        <v>5.15595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</row>
    <row r="47" spans="1:105" s="6" customFormat="1" ht="11.25" customHeight="1">
      <c r="A47" s="30" t="s">
        <v>44</v>
      </c>
      <c r="B47" s="31"/>
      <c r="C47" s="31"/>
      <c r="D47" s="31"/>
      <c r="E47" s="31"/>
      <c r="F47" s="31"/>
      <c r="G47" s="31"/>
      <c r="H47" s="32"/>
      <c r="I47" s="9"/>
      <c r="J47" s="33" t="s">
        <v>34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0" t="s">
        <v>75</v>
      </c>
      <c r="BY47" s="31"/>
      <c r="BZ47" s="31"/>
      <c r="CA47" s="31"/>
      <c r="CB47" s="31"/>
      <c r="CC47" s="31"/>
      <c r="CD47" s="31"/>
      <c r="CE47" s="31"/>
      <c r="CF47" s="31"/>
      <c r="CG47" s="32"/>
      <c r="CH47" s="27">
        <f>279.46647+613.36628</f>
        <v>892.83275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</row>
    <row r="48" spans="1:105" s="6" customFormat="1" ht="11.25" customHeight="1">
      <c r="A48" s="30" t="s">
        <v>45</v>
      </c>
      <c r="B48" s="31"/>
      <c r="C48" s="31"/>
      <c r="D48" s="31"/>
      <c r="E48" s="31"/>
      <c r="F48" s="31"/>
      <c r="G48" s="31"/>
      <c r="H48" s="32"/>
      <c r="I48" s="9"/>
      <c r="J48" s="33" t="s">
        <v>100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0" t="s">
        <v>75</v>
      </c>
      <c r="BY48" s="31"/>
      <c r="BZ48" s="31"/>
      <c r="CA48" s="31"/>
      <c r="CB48" s="31"/>
      <c r="CC48" s="31"/>
      <c r="CD48" s="31"/>
      <c r="CE48" s="31"/>
      <c r="CF48" s="31"/>
      <c r="CG48" s="32"/>
      <c r="CH48" s="27">
        <f>102.74343+36.62272+99.1749</f>
        <v>238.54104999999998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9"/>
    </row>
    <row r="49" spans="1:105" s="6" customFormat="1" ht="11.25" customHeight="1">
      <c r="A49" s="30" t="s">
        <v>46</v>
      </c>
      <c r="B49" s="31"/>
      <c r="C49" s="31"/>
      <c r="D49" s="31"/>
      <c r="E49" s="31"/>
      <c r="F49" s="31"/>
      <c r="G49" s="31"/>
      <c r="H49" s="32"/>
      <c r="I49" s="9"/>
      <c r="J49" s="33" t="s">
        <v>101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30" t="s">
        <v>75</v>
      </c>
      <c r="BY49" s="31"/>
      <c r="BZ49" s="31"/>
      <c r="CA49" s="31"/>
      <c r="CB49" s="31"/>
      <c r="CC49" s="31"/>
      <c r="CD49" s="31"/>
      <c r="CE49" s="31"/>
      <c r="CF49" s="31"/>
      <c r="CG49" s="32"/>
      <c r="CH49" s="27">
        <v>0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</row>
    <row r="50" spans="1:105" s="6" customFormat="1" ht="11.25" customHeight="1">
      <c r="A50" s="30" t="s">
        <v>117</v>
      </c>
      <c r="B50" s="31"/>
      <c r="C50" s="31"/>
      <c r="D50" s="31"/>
      <c r="E50" s="31"/>
      <c r="F50" s="31"/>
      <c r="G50" s="31"/>
      <c r="H50" s="32"/>
      <c r="I50" s="9"/>
      <c r="J50" s="33" t="s">
        <v>102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0" t="s">
        <v>75</v>
      </c>
      <c r="BY50" s="31"/>
      <c r="BZ50" s="31"/>
      <c r="CA50" s="31"/>
      <c r="CB50" s="31"/>
      <c r="CC50" s="31"/>
      <c r="CD50" s="31"/>
      <c r="CE50" s="31"/>
      <c r="CF50" s="31"/>
      <c r="CG50" s="32"/>
      <c r="CH50" s="27">
        <v>0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</row>
    <row r="51" spans="1:105" s="6" customFormat="1" ht="11.25" customHeight="1">
      <c r="A51" s="30" t="s">
        <v>118</v>
      </c>
      <c r="B51" s="31"/>
      <c r="C51" s="31"/>
      <c r="D51" s="31"/>
      <c r="E51" s="31"/>
      <c r="F51" s="31"/>
      <c r="G51" s="31"/>
      <c r="H51" s="32"/>
      <c r="I51" s="9"/>
      <c r="J51" s="33" t="s">
        <v>30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0" t="s">
        <v>75</v>
      </c>
      <c r="BY51" s="31"/>
      <c r="BZ51" s="31"/>
      <c r="CA51" s="31"/>
      <c r="CB51" s="31"/>
      <c r="CC51" s="31"/>
      <c r="CD51" s="31"/>
      <c r="CE51" s="31"/>
      <c r="CF51" s="31"/>
      <c r="CG51" s="32"/>
      <c r="CH51" s="27">
        <v>0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5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30" t="s">
        <v>75</v>
      </c>
      <c r="BY52" s="31"/>
      <c r="BZ52" s="31"/>
      <c r="CA52" s="31"/>
      <c r="CB52" s="31"/>
      <c r="CC52" s="31"/>
      <c r="CD52" s="31"/>
      <c r="CE52" s="31"/>
      <c r="CF52" s="31"/>
      <c r="CG52" s="32"/>
      <c r="CH52" s="27">
        <v>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5"/>
      <c r="J53" s="25" t="s">
        <v>78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30" t="s">
        <v>75</v>
      </c>
      <c r="BY53" s="31"/>
      <c r="BZ53" s="31"/>
      <c r="CA53" s="31"/>
      <c r="CB53" s="31"/>
      <c r="CC53" s="31"/>
      <c r="CD53" s="31"/>
      <c r="CE53" s="31"/>
      <c r="CF53" s="31"/>
      <c r="CG53" s="32"/>
      <c r="CH53" s="27">
        <f>SUM(CH54:DA58)</f>
        <v>1690.62505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</row>
    <row r="54" spans="1:105" s="6" customFormat="1" ht="11.25" customHeight="1">
      <c r="A54" s="30" t="s">
        <v>47</v>
      </c>
      <c r="B54" s="31"/>
      <c r="C54" s="31"/>
      <c r="D54" s="31"/>
      <c r="E54" s="31"/>
      <c r="F54" s="31"/>
      <c r="G54" s="31"/>
      <c r="H54" s="32"/>
      <c r="I54" s="9"/>
      <c r="J54" s="33" t="s">
        <v>36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30" t="s">
        <v>75</v>
      </c>
      <c r="BY54" s="31"/>
      <c r="BZ54" s="31"/>
      <c r="CA54" s="31"/>
      <c r="CB54" s="31"/>
      <c r="CC54" s="31"/>
      <c r="CD54" s="31"/>
      <c r="CE54" s="31"/>
      <c r="CF54" s="31"/>
      <c r="CG54" s="32"/>
      <c r="CH54" s="27">
        <v>0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9"/>
    </row>
    <row r="55" spans="1:105" s="6" customFormat="1" ht="11.25" customHeight="1">
      <c r="A55" s="30" t="s">
        <v>48</v>
      </c>
      <c r="B55" s="31"/>
      <c r="C55" s="31"/>
      <c r="D55" s="31"/>
      <c r="E55" s="31"/>
      <c r="F55" s="31"/>
      <c r="G55" s="31"/>
      <c r="H55" s="32"/>
      <c r="I55" s="9"/>
      <c r="J55" s="33" t="s">
        <v>103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30" t="s">
        <v>75</v>
      </c>
      <c r="BY55" s="31"/>
      <c r="BZ55" s="31"/>
      <c r="CA55" s="31"/>
      <c r="CB55" s="31"/>
      <c r="CC55" s="31"/>
      <c r="CD55" s="31"/>
      <c r="CE55" s="31"/>
      <c r="CF55" s="31"/>
      <c r="CG55" s="32"/>
      <c r="CH55" s="27">
        <v>0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9"/>
    </row>
    <row r="56" spans="1:105" s="6" customFormat="1" ht="11.25">
      <c r="A56" s="30" t="s">
        <v>49</v>
      </c>
      <c r="B56" s="31"/>
      <c r="C56" s="31"/>
      <c r="D56" s="31"/>
      <c r="E56" s="31"/>
      <c r="F56" s="31"/>
      <c r="G56" s="31"/>
      <c r="H56" s="32"/>
      <c r="I56" s="9"/>
      <c r="J56" s="33" t="s">
        <v>37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0" t="s">
        <v>75</v>
      </c>
      <c r="BY56" s="31"/>
      <c r="BZ56" s="31"/>
      <c r="CA56" s="31"/>
      <c r="CB56" s="31"/>
      <c r="CC56" s="31"/>
      <c r="CD56" s="31"/>
      <c r="CE56" s="31"/>
      <c r="CF56" s="31"/>
      <c r="CG56" s="32"/>
      <c r="CH56" s="27">
        <f>130.52491+314.17109+1125.95532+13.75042+106.83331-0.61</f>
        <v>1690.62505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</row>
    <row r="57" spans="1:105" s="6" customFormat="1" ht="11.25">
      <c r="A57" s="30" t="s">
        <v>50</v>
      </c>
      <c r="B57" s="31"/>
      <c r="C57" s="31"/>
      <c r="D57" s="31"/>
      <c r="E57" s="31"/>
      <c r="F57" s="31"/>
      <c r="G57" s="31"/>
      <c r="H57" s="32"/>
      <c r="I57" s="9"/>
      <c r="J57" s="33" t="s">
        <v>104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30" t="s">
        <v>75</v>
      </c>
      <c r="BY57" s="31"/>
      <c r="BZ57" s="31"/>
      <c r="CA57" s="31"/>
      <c r="CB57" s="31"/>
      <c r="CC57" s="31"/>
      <c r="CD57" s="31"/>
      <c r="CE57" s="31"/>
      <c r="CF57" s="31"/>
      <c r="CG57" s="32"/>
      <c r="CH57" s="27"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9"/>
    </row>
    <row r="58" spans="1:105" s="6" customFormat="1" ht="11.25">
      <c r="A58" s="30" t="s">
        <v>119</v>
      </c>
      <c r="B58" s="31"/>
      <c r="C58" s="31"/>
      <c r="D58" s="31"/>
      <c r="E58" s="31"/>
      <c r="F58" s="31"/>
      <c r="G58" s="31"/>
      <c r="H58" s="32"/>
      <c r="I58" s="9"/>
      <c r="J58" s="33" t="s">
        <v>51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30" t="s">
        <v>75</v>
      </c>
      <c r="BY58" s="31"/>
      <c r="BZ58" s="31"/>
      <c r="CA58" s="31"/>
      <c r="CB58" s="31"/>
      <c r="CC58" s="31"/>
      <c r="CD58" s="31"/>
      <c r="CE58" s="31"/>
      <c r="CF58" s="31"/>
      <c r="CG58" s="32"/>
      <c r="CH58" s="27">
        <v>0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5"/>
      <c r="J59" s="25" t="s">
        <v>66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30" t="s">
        <v>75</v>
      </c>
      <c r="BY59" s="31"/>
      <c r="BZ59" s="31"/>
      <c r="CA59" s="31"/>
      <c r="CB59" s="31"/>
      <c r="CC59" s="31"/>
      <c r="CD59" s="31"/>
      <c r="CE59" s="31"/>
      <c r="CF59" s="31"/>
      <c r="CG59" s="32"/>
      <c r="CH59" s="27">
        <f>CH60+CH65</f>
        <v>0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9"/>
    </row>
    <row r="60" spans="1:105" s="6" customFormat="1" ht="11.25">
      <c r="A60" s="22" t="s">
        <v>53</v>
      </c>
      <c r="B60" s="23"/>
      <c r="C60" s="23"/>
      <c r="D60" s="23"/>
      <c r="E60" s="23"/>
      <c r="F60" s="23"/>
      <c r="G60" s="23"/>
      <c r="H60" s="24"/>
      <c r="I60" s="15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30" t="s">
        <v>75</v>
      </c>
      <c r="BY60" s="31"/>
      <c r="BZ60" s="31"/>
      <c r="CA60" s="31"/>
      <c r="CB60" s="31"/>
      <c r="CC60" s="31"/>
      <c r="CD60" s="31"/>
      <c r="CE60" s="31"/>
      <c r="CF60" s="31"/>
      <c r="CG60" s="32"/>
      <c r="CH60" s="27">
        <v>0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9"/>
    </row>
    <row r="61" spans="1:105" s="6" customFormat="1" ht="11.25">
      <c r="A61" s="30" t="s">
        <v>67</v>
      </c>
      <c r="B61" s="31"/>
      <c r="C61" s="31"/>
      <c r="D61" s="31"/>
      <c r="E61" s="31"/>
      <c r="F61" s="31"/>
      <c r="G61" s="31"/>
      <c r="H61" s="32"/>
      <c r="I61" s="9"/>
      <c r="J61" s="33" t="s">
        <v>54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30" t="s">
        <v>75</v>
      </c>
      <c r="BY61" s="31"/>
      <c r="BZ61" s="31"/>
      <c r="CA61" s="31"/>
      <c r="CB61" s="31"/>
      <c r="CC61" s="31"/>
      <c r="CD61" s="31"/>
      <c r="CE61" s="31"/>
      <c r="CF61" s="31"/>
      <c r="CG61" s="32"/>
      <c r="CH61" s="27">
        <v>0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</row>
    <row r="62" spans="1:105" s="6" customFormat="1" ht="11.25">
      <c r="A62" s="30" t="s">
        <v>68</v>
      </c>
      <c r="B62" s="31"/>
      <c r="C62" s="31"/>
      <c r="D62" s="31"/>
      <c r="E62" s="31"/>
      <c r="F62" s="31"/>
      <c r="G62" s="31"/>
      <c r="H62" s="32"/>
      <c r="I62" s="9"/>
      <c r="J62" s="33" t="s">
        <v>55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4"/>
      <c r="BX62" s="30" t="s">
        <v>75</v>
      </c>
      <c r="BY62" s="31"/>
      <c r="BZ62" s="31"/>
      <c r="CA62" s="31"/>
      <c r="CB62" s="31"/>
      <c r="CC62" s="31"/>
      <c r="CD62" s="31"/>
      <c r="CE62" s="31"/>
      <c r="CF62" s="31"/>
      <c r="CG62" s="32"/>
      <c r="CH62" s="27">
        <v>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9"/>
    </row>
    <row r="63" spans="1:105" s="6" customFormat="1" ht="11.25">
      <c r="A63" s="30" t="s">
        <v>120</v>
      </c>
      <c r="B63" s="31"/>
      <c r="C63" s="31"/>
      <c r="D63" s="31"/>
      <c r="E63" s="31"/>
      <c r="F63" s="31"/>
      <c r="G63" s="31"/>
      <c r="H63" s="32"/>
      <c r="I63" s="9"/>
      <c r="J63" s="33" t="s">
        <v>56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4"/>
      <c r="BX63" s="30" t="s">
        <v>75</v>
      </c>
      <c r="BY63" s="31"/>
      <c r="BZ63" s="31"/>
      <c r="CA63" s="31"/>
      <c r="CB63" s="31"/>
      <c r="CC63" s="31"/>
      <c r="CD63" s="31"/>
      <c r="CE63" s="31"/>
      <c r="CF63" s="31"/>
      <c r="CG63" s="32"/>
      <c r="CH63" s="27">
        <v>0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9"/>
    </row>
    <row r="64" spans="1:117" s="6" customFormat="1" ht="22.5" customHeight="1">
      <c r="A64" s="30" t="s">
        <v>121</v>
      </c>
      <c r="B64" s="31"/>
      <c r="C64" s="31"/>
      <c r="D64" s="31"/>
      <c r="E64" s="31"/>
      <c r="F64" s="31"/>
      <c r="G64" s="31"/>
      <c r="H64" s="32"/>
      <c r="I64" s="9"/>
      <c r="J64" s="33" t="s">
        <v>105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30" t="s">
        <v>75</v>
      </c>
      <c r="BY64" s="31"/>
      <c r="BZ64" s="31"/>
      <c r="CA64" s="31"/>
      <c r="CB64" s="31"/>
      <c r="CC64" s="31"/>
      <c r="CD64" s="31"/>
      <c r="CE64" s="31"/>
      <c r="CF64" s="31"/>
      <c r="CG64" s="32"/>
      <c r="CH64" s="27">
        <v>0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  <c r="DM64" s="16"/>
    </row>
    <row r="65" spans="1:117" s="6" customFormat="1" ht="11.25">
      <c r="A65" s="22" t="s">
        <v>79</v>
      </c>
      <c r="B65" s="23"/>
      <c r="C65" s="23"/>
      <c r="D65" s="23"/>
      <c r="E65" s="23"/>
      <c r="F65" s="23"/>
      <c r="G65" s="23"/>
      <c r="H65" s="24"/>
      <c r="I65" s="15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30" t="s">
        <v>75</v>
      </c>
      <c r="BY65" s="31"/>
      <c r="BZ65" s="31"/>
      <c r="CA65" s="31"/>
      <c r="CB65" s="31"/>
      <c r="CC65" s="31"/>
      <c r="CD65" s="31"/>
      <c r="CE65" s="31"/>
      <c r="CF65" s="31"/>
      <c r="CG65" s="32"/>
      <c r="CH65" s="27">
        <v>0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  <c r="DM65" s="16"/>
    </row>
    <row r="66" spans="1:117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5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30" t="s">
        <v>75</v>
      </c>
      <c r="BY66" s="31"/>
      <c r="BZ66" s="31"/>
      <c r="CA66" s="31"/>
      <c r="CB66" s="31"/>
      <c r="CC66" s="31"/>
      <c r="CD66" s="31"/>
      <c r="CE66" s="31"/>
      <c r="CF66" s="31"/>
      <c r="CG66" s="32"/>
      <c r="CH66" s="27">
        <v>0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  <c r="DM66" s="16"/>
    </row>
    <row r="67" spans="1:117" s="6" customFormat="1" ht="11.25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  <c r="DM67" s="16"/>
    </row>
    <row r="68" spans="1:117" s="6" customFormat="1" ht="11.25" customHeight="1">
      <c r="A68" s="30">
        <v>1</v>
      </c>
      <c r="B68" s="31"/>
      <c r="C68" s="31"/>
      <c r="D68" s="31"/>
      <c r="E68" s="31"/>
      <c r="F68" s="31"/>
      <c r="G68" s="31"/>
      <c r="H68" s="32"/>
      <c r="I68" s="9"/>
      <c r="J68" s="33" t="s">
        <v>60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30" t="s">
        <v>69</v>
      </c>
      <c r="BY68" s="31"/>
      <c r="BZ68" s="31"/>
      <c r="CA68" s="31"/>
      <c r="CB68" s="31"/>
      <c r="CC68" s="31"/>
      <c r="CD68" s="31"/>
      <c r="CE68" s="31"/>
      <c r="CF68" s="31"/>
      <c r="CG68" s="32"/>
      <c r="CH68" s="48">
        <v>31</v>
      </c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50"/>
      <c r="DM68" s="16"/>
    </row>
    <row r="69" spans="1:117" s="6" customFormat="1" ht="11.25">
      <c r="A69" s="30">
        <v>2</v>
      </c>
      <c r="B69" s="31"/>
      <c r="C69" s="31"/>
      <c r="D69" s="31"/>
      <c r="E69" s="31"/>
      <c r="F69" s="31"/>
      <c r="G69" s="31"/>
      <c r="H69" s="32"/>
      <c r="I69" s="9"/>
      <c r="J69" s="33" t="s">
        <v>128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4"/>
      <c r="BX69" s="30" t="s">
        <v>61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51">
        <v>54.0382</v>
      </c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3"/>
      <c r="DM69" s="16"/>
    </row>
    <row r="70" spans="1:105" s="6" customFormat="1" ht="11.25">
      <c r="A70" s="30">
        <v>3</v>
      </c>
      <c r="B70" s="31"/>
      <c r="C70" s="31"/>
      <c r="D70" s="31"/>
      <c r="E70" s="31"/>
      <c r="F70" s="31"/>
      <c r="G70" s="31"/>
      <c r="H70" s="32"/>
      <c r="I70" s="9"/>
      <c r="J70" s="33" t="s">
        <v>106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4"/>
      <c r="BX70" s="30" t="s">
        <v>80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48">
        <v>11</v>
      </c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50"/>
    </row>
    <row r="71" spans="1:105" s="6" customFormat="1" ht="11.25">
      <c r="A71" s="30">
        <v>4</v>
      </c>
      <c r="B71" s="31"/>
      <c r="C71" s="31"/>
      <c r="D71" s="31"/>
      <c r="E71" s="31"/>
      <c r="F71" s="31"/>
      <c r="G71" s="31"/>
      <c r="H71" s="32"/>
      <c r="I71" s="9"/>
      <c r="J71" s="33" t="s">
        <v>81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0" t="s">
        <v>62</v>
      </c>
      <c r="BY71" s="31"/>
      <c r="BZ71" s="31"/>
      <c r="CA71" s="31"/>
      <c r="CB71" s="31"/>
      <c r="CC71" s="31"/>
      <c r="CD71" s="31"/>
      <c r="CE71" s="31"/>
      <c r="CF71" s="31"/>
      <c r="CG71" s="32"/>
      <c r="CH71" s="48">
        <v>60</v>
      </c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50"/>
    </row>
    <row r="72" ht="12.75">
      <c r="DM72" s="20"/>
    </row>
    <row r="73" spans="1:10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</sheetData>
  <sheetProtection/>
  <mergeCells count="256">
    <mergeCell ref="EJ7:FC7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62:H62"/>
    <mergeCell ref="J57:BW57"/>
    <mergeCell ref="J58:BW58"/>
    <mergeCell ref="BX38:CG38"/>
    <mergeCell ref="CH38:DA38"/>
    <mergeCell ref="A37:H37"/>
    <mergeCell ref="J37:BW37"/>
    <mergeCell ref="BX37:CG37"/>
    <mergeCell ref="CH37:DA37"/>
    <mergeCell ref="A39:H39"/>
    <mergeCell ref="CH57:DA57"/>
    <mergeCell ref="CH58:DA58"/>
    <mergeCell ref="CH59:DA59"/>
    <mergeCell ref="CH60:DA60"/>
    <mergeCell ref="J61:BW61"/>
    <mergeCell ref="A61:H61"/>
    <mergeCell ref="J63:BW63"/>
    <mergeCell ref="J59:BW59"/>
    <mergeCell ref="J60:BW60"/>
    <mergeCell ref="BX57:CG57"/>
    <mergeCell ref="BX58:CG58"/>
    <mergeCell ref="A57:H57"/>
    <mergeCell ref="A58:H58"/>
    <mergeCell ref="A59:H59"/>
    <mergeCell ref="A60:H60"/>
    <mergeCell ref="A63:H63"/>
    <mergeCell ref="DD23:DM23"/>
    <mergeCell ref="A67:DA67"/>
    <mergeCell ref="J65:BW65"/>
    <mergeCell ref="CH61:DA61"/>
    <mergeCell ref="CH62:DA62"/>
    <mergeCell ref="CH63:DA63"/>
    <mergeCell ref="BX61:CG61"/>
    <mergeCell ref="BX62:CG62"/>
    <mergeCell ref="BX63:CG63"/>
    <mergeCell ref="J62:BW62"/>
  </mergeCells>
  <printOptions/>
  <pageMargins left="0.7874015748031497" right="0.5118110236220472" top="0.5905511811023623" bottom="0.3937007874015748" header="0.1968503937007874" footer="0.1968503937007874"/>
  <pageSetup horizontalDpi="300" verticalDpi="3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1:C45"/>
  <sheetViews>
    <sheetView zoomScalePageLayoutView="0" workbookViewId="0" topLeftCell="A1">
      <selection activeCell="C41" sqref="C41"/>
    </sheetView>
  </sheetViews>
  <sheetFormatPr defaultColWidth="9.00390625" defaultRowHeight="12.75"/>
  <cols>
    <col min="2" max="2" width="11.75390625" style="0" bestFit="1" customWidth="1"/>
  </cols>
  <sheetData>
    <row r="41" spans="2:3" ht="12.75">
      <c r="B41" s="19">
        <f>7099340.32/1000</f>
        <v>7099.34032</v>
      </c>
      <c r="C41" s="19">
        <f>B45-'стр.1_2'!CH11</f>
        <v>-566.399740000008</v>
      </c>
    </row>
    <row r="42" ht="12.75">
      <c r="B42">
        <v>25263.73</v>
      </c>
    </row>
    <row r="43" ht="12.75">
      <c r="B43">
        <f>164.15+184.92+508.34+113.1+49.67+43.24+310.7+64.88</f>
        <v>1439</v>
      </c>
    </row>
    <row r="44" ht="12.75">
      <c r="B44">
        <v>48641.35923</v>
      </c>
    </row>
    <row r="45" ht="12.75">
      <c r="B45" s="19">
        <f>B42+B43+B44+B41</f>
        <v>82443.42955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73"/>
  <sheetViews>
    <sheetView view="pageBreakPreview" zoomScale="60" zoomScalePageLayoutView="0" workbookViewId="0" topLeftCell="A1">
      <selection activeCell="DT5" sqref="DT5"/>
    </sheetView>
  </sheetViews>
  <sheetFormatPr defaultColWidth="0.875" defaultRowHeight="12.75"/>
  <cols>
    <col min="1" max="99" width="0.875" style="18" customWidth="1"/>
    <col min="100" max="105" width="0.875" style="18" hidden="1" customWidth="1"/>
    <col min="106" max="106" width="26.875" style="18" customWidth="1"/>
    <col min="107" max="116" width="0.875" style="18" customWidth="1"/>
    <col min="117" max="117" width="19.25390625" style="18" customWidth="1"/>
    <col min="118" max="124" width="0.875" style="18" customWidth="1"/>
    <col min="125" max="125" width="30.875" style="18" customWidth="1"/>
    <col min="126" max="16384" width="0.875" style="18" customWidth="1"/>
  </cols>
  <sheetData>
    <row r="1" s="1" customFormat="1" ht="15">
      <c r="DA1" s="2" t="s">
        <v>122</v>
      </c>
    </row>
    <row r="2" s="1" customFormat="1" ht="15"/>
    <row r="3" spans="1:105" s="4" customFormat="1" ht="15.75">
      <c r="A3" s="56" t="s">
        <v>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54" t="s">
        <v>125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7" t="s">
        <v>127</v>
      </c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8" t="s">
        <v>129</v>
      </c>
      <c r="CF4" s="58"/>
      <c r="CG4" s="58"/>
      <c r="CH4" s="58"/>
      <c r="CI4" s="59" t="s">
        <v>70</v>
      </c>
      <c r="CJ4" s="59"/>
      <c r="CK4" s="59"/>
      <c r="CL4" s="59"/>
      <c r="CM4" s="59"/>
      <c r="CN4" s="59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55" t="s">
        <v>0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CX5" s="7"/>
      <c r="CY5" s="8"/>
      <c r="CZ5" s="8"/>
    </row>
    <row r="6" spans="1:105" s="4" customFormat="1" ht="15.75">
      <c r="A6" s="56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7" spans="1:159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72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54" t="s">
        <v>126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EJ7" s="39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1"/>
    </row>
    <row r="8" spans="41:93" s="6" customFormat="1" ht="11.25">
      <c r="AO8" s="55" t="s">
        <v>73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</row>
    <row r="9" s="1" customFormat="1" ht="15"/>
    <row r="10" spans="1:125" s="6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82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 t="s">
        <v>82</v>
      </c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</row>
    <row r="11" spans="1:125" s="10" customFormat="1" ht="11.25" customHeight="1">
      <c r="A11" s="30">
        <v>1</v>
      </c>
      <c r="B11" s="31"/>
      <c r="C11" s="31"/>
      <c r="D11" s="31"/>
      <c r="E11" s="31"/>
      <c r="F11" s="31"/>
      <c r="G11" s="31"/>
      <c r="H11" s="32"/>
      <c r="I11" s="9"/>
      <c r="J11" s="33" t="s">
        <v>83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4"/>
      <c r="BX11" s="30" t="s">
        <v>75</v>
      </c>
      <c r="BY11" s="31"/>
      <c r="BZ11" s="31"/>
      <c r="CA11" s="31"/>
      <c r="CB11" s="31"/>
      <c r="CC11" s="31"/>
      <c r="CD11" s="31"/>
      <c r="CE11" s="31"/>
      <c r="CF11" s="31"/>
      <c r="CG11" s="32"/>
      <c r="CH11" s="36">
        <f>CH12+CH13+CH14+CH19+CH20+CH53</f>
        <v>82439.97219000001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  <c r="DB11" s="36" t="e">
        <f>DB12+DB13+DB14+DB19+DB20+DB53</f>
        <v>#VALUE!</v>
      </c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8"/>
    </row>
    <row r="12" spans="1:125" s="6" customFormat="1" ht="11.25">
      <c r="A12" s="30" t="s">
        <v>3</v>
      </c>
      <c r="B12" s="31"/>
      <c r="C12" s="31"/>
      <c r="D12" s="31"/>
      <c r="E12" s="31"/>
      <c r="F12" s="31"/>
      <c r="G12" s="31"/>
      <c r="H12" s="32"/>
      <c r="I12" s="9"/>
      <c r="J12" s="25" t="s">
        <v>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30" t="s">
        <v>75</v>
      </c>
      <c r="BY12" s="31"/>
      <c r="BZ12" s="31"/>
      <c r="CA12" s="31"/>
      <c r="CB12" s="31"/>
      <c r="CC12" s="31"/>
      <c r="CD12" s="31"/>
      <c r="CE12" s="31"/>
      <c r="CF12" s="31"/>
      <c r="CG12" s="32"/>
      <c r="CH12" s="39">
        <f>27500.3617+15058.15</f>
        <v>42558.5117</v>
      </c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  <c r="DB12" s="39" t="s">
        <v>142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1"/>
    </row>
    <row r="13" spans="1:125" s="6" customFormat="1" ht="11.25">
      <c r="A13" s="30" t="s">
        <v>5</v>
      </c>
      <c r="B13" s="31"/>
      <c r="C13" s="31"/>
      <c r="D13" s="31"/>
      <c r="E13" s="31"/>
      <c r="F13" s="31"/>
      <c r="G13" s="31"/>
      <c r="H13" s="32"/>
      <c r="I13" s="9"/>
      <c r="J13" s="25" t="s">
        <v>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30" t="s">
        <v>75</v>
      </c>
      <c r="BY13" s="31"/>
      <c r="BZ13" s="31"/>
      <c r="CA13" s="31"/>
      <c r="CB13" s="31"/>
      <c r="CC13" s="31"/>
      <c r="CD13" s="31"/>
      <c r="CE13" s="31"/>
      <c r="CF13" s="31"/>
      <c r="CG13" s="32"/>
      <c r="CH13" s="39">
        <f>6662.59829+338.99129+1257.50478+1018.35+3377.92+167.81+596.68</f>
        <v>13419.85436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  <c r="DB13" s="39" t="s">
        <v>143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1"/>
    </row>
    <row r="14" spans="1:125" s="6" customFormat="1" ht="11.25">
      <c r="A14" s="30" t="s">
        <v>7</v>
      </c>
      <c r="B14" s="31"/>
      <c r="C14" s="31"/>
      <c r="D14" s="31"/>
      <c r="E14" s="31"/>
      <c r="F14" s="31"/>
      <c r="G14" s="31"/>
      <c r="H14" s="32"/>
      <c r="I14" s="9"/>
      <c r="J14" s="25" t="s">
        <v>84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30" t="s">
        <v>75</v>
      </c>
      <c r="BY14" s="31"/>
      <c r="BZ14" s="31"/>
      <c r="CA14" s="31"/>
      <c r="CB14" s="31"/>
      <c r="CC14" s="31"/>
      <c r="CD14" s="31"/>
      <c r="CE14" s="31"/>
      <c r="CF14" s="31"/>
      <c r="CG14" s="32"/>
      <c r="CH14" s="39">
        <f>CH15+CH18</f>
        <v>1697.89645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  <c r="DB14" s="39" t="e">
        <f>DB15+DB18</f>
        <v>#VALUE!</v>
      </c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1"/>
    </row>
    <row r="15" spans="1:125" s="6" customFormat="1" ht="11.25">
      <c r="A15" s="30" t="s">
        <v>8</v>
      </c>
      <c r="B15" s="31"/>
      <c r="C15" s="31"/>
      <c r="D15" s="31"/>
      <c r="E15" s="31"/>
      <c r="F15" s="31"/>
      <c r="G15" s="31"/>
      <c r="H15" s="32"/>
      <c r="I15" s="9"/>
      <c r="J15" s="33" t="s">
        <v>76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0" t="s">
        <v>75</v>
      </c>
      <c r="BY15" s="31"/>
      <c r="BZ15" s="31"/>
      <c r="CA15" s="31"/>
      <c r="CB15" s="31"/>
      <c r="CC15" s="31"/>
      <c r="CD15" s="31"/>
      <c r="CE15" s="31"/>
      <c r="CF15" s="31"/>
      <c r="CG15" s="32"/>
      <c r="CH15" s="42">
        <f>72.92961+11.10626+0.79527+10.0669+237.53+52.54</f>
        <v>384.96804000000003</v>
      </c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4"/>
      <c r="DB15" s="42" t="s">
        <v>144</v>
      </c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4"/>
    </row>
    <row r="16" spans="1:125" s="6" customFormat="1" ht="11.25">
      <c r="A16" s="30" t="s">
        <v>9</v>
      </c>
      <c r="B16" s="31"/>
      <c r="C16" s="31"/>
      <c r="D16" s="31"/>
      <c r="E16" s="31"/>
      <c r="F16" s="31"/>
      <c r="G16" s="31"/>
      <c r="H16" s="32"/>
      <c r="I16" s="9"/>
      <c r="J16" s="33" t="s">
        <v>85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30" t="s">
        <v>75</v>
      </c>
      <c r="BY16" s="31"/>
      <c r="BZ16" s="31"/>
      <c r="CA16" s="31"/>
      <c r="CB16" s="31"/>
      <c r="CC16" s="31"/>
      <c r="CD16" s="31"/>
      <c r="CE16" s="31"/>
      <c r="CF16" s="31"/>
      <c r="CG16" s="32"/>
      <c r="CH16" s="27">
        <v>0</v>
      </c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  <c r="DB16" s="27">
        <v>0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9"/>
    </row>
    <row r="17" spans="1:125" s="6" customFormat="1" ht="11.25">
      <c r="A17" s="30" t="s">
        <v>10</v>
      </c>
      <c r="B17" s="31"/>
      <c r="C17" s="31"/>
      <c r="D17" s="31"/>
      <c r="E17" s="31"/>
      <c r="F17" s="31"/>
      <c r="G17" s="31"/>
      <c r="H17" s="32"/>
      <c r="I17" s="9"/>
      <c r="J17" s="33" t="s">
        <v>86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30" t="s">
        <v>75</v>
      </c>
      <c r="BY17" s="31"/>
      <c r="BZ17" s="31"/>
      <c r="CA17" s="31"/>
      <c r="CB17" s="31"/>
      <c r="CC17" s="31"/>
      <c r="CD17" s="31"/>
      <c r="CE17" s="31"/>
      <c r="CF17" s="31"/>
      <c r="CG17" s="32"/>
      <c r="CH17" s="27">
        <v>0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  <c r="DB17" s="27">
        <v>0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9"/>
    </row>
    <row r="18" spans="1:125" s="6" customFormat="1" ht="11.25">
      <c r="A18" s="30" t="s">
        <v>11</v>
      </c>
      <c r="B18" s="31"/>
      <c r="C18" s="31"/>
      <c r="D18" s="31"/>
      <c r="E18" s="31"/>
      <c r="F18" s="31"/>
      <c r="G18" s="31"/>
      <c r="H18" s="32"/>
      <c r="I18" s="9"/>
      <c r="J18" s="33" t="s">
        <v>30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30" t="s">
        <v>75</v>
      </c>
      <c r="BY18" s="31"/>
      <c r="BZ18" s="31"/>
      <c r="CA18" s="31"/>
      <c r="CB18" s="31"/>
      <c r="CC18" s="31"/>
      <c r="CD18" s="31"/>
      <c r="CE18" s="31"/>
      <c r="CF18" s="31"/>
      <c r="CG18" s="32"/>
      <c r="CH18" s="27">
        <f>0.21316+77.94598+0.23112+0.11363+0.45452+0.98+904.89+11.51+1.06+12.54+165.34+0.88+8.13+8.5+105.11+2.25+12.78</f>
        <v>1312.92841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  <c r="DB18" s="27" t="s">
        <v>131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9"/>
    </row>
    <row r="19" spans="1:125" s="6" customFormat="1" ht="11.25">
      <c r="A19" s="22" t="s">
        <v>12</v>
      </c>
      <c r="B19" s="23"/>
      <c r="C19" s="23"/>
      <c r="D19" s="23"/>
      <c r="E19" s="23"/>
      <c r="F19" s="23"/>
      <c r="G19" s="23"/>
      <c r="H19" s="24"/>
      <c r="I19" s="15"/>
      <c r="J19" s="25" t="s">
        <v>87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30" t="s">
        <v>75</v>
      </c>
      <c r="BY19" s="31"/>
      <c r="BZ19" s="31"/>
      <c r="CA19" s="31"/>
      <c r="CB19" s="31"/>
      <c r="CC19" s="31"/>
      <c r="CD19" s="31"/>
      <c r="CE19" s="31"/>
      <c r="CF19" s="31"/>
      <c r="CG19" s="32"/>
      <c r="CH19" s="45">
        <f>8325.6441+4138.02291+300.11</f>
        <v>12763.77701</v>
      </c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  <c r="DB19" s="45" t="s">
        <v>130</v>
      </c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7"/>
    </row>
    <row r="20" spans="1:125" s="6" customFormat="1" ht="11.25">
      <c r="A20" s="22" t="s">
        <v>13</v>
      </c>
      <c r="B20" s="23"/>
      <c r="C20" s="23"/>
      <c r="D20" s="23"/>
      <c r="E20" s="23"/>
      <c r="F20" s="23"/>
      <c r="G20" s="23"/>
      <c r="H20" s="24"/>
      <c r="I20" s="15"/>
      <c r="J20" s="25" t="s">
        <v>123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30" t="s">
        <v>75</v>
      </c>
      <c r="BY20" s="31"/>
      <c r="BZ20" s="31"/>
      <c r="CA20" s="31"/>
      <c r="CB20" s="31"/>
      <c r="CC20" s="31"/>
      <c r="CD20" s="31"/>
      <c r="CE20" s="31"/>
      <c r="CF20" s="31"/>
      <c r="CG20" s="32"/>
      <c r="CH20" s="45">
        <f>CH21+CH26+CH29+CH34+CH44+CH45</f>
        <v>10175.041959999997</v>
      </c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 t="e">
        <f>DB21+DB26+DB29+DB34+DB44+DB45</f>
        <v>#VALUE!</v>
      </c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7"/>
    </row>
    <row r="21" spans="1:125" s="6" customFormat="1" ht="11.25">
      <c r="A21" s="22" t="s">
        <v>14</v>
      </c>
      <c r="B21" s="23"/>
      <c r="C21" s="23"/>
      <c r="D21" s="23"/>
      <c r="E21" s="23"/>
      <c r="F21" s="23"/>
      <c r="G21" s="23"/>
      <c r="H21" s="24"/>
      <c r="I21" s="15"/>
      <c r="J21" s="25" t="s">
        <v>88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30" t="s">
        <v>75</v>
      </c>
      <c r="BY21" s="31"/>
      <c r="BZ21" s="31"/>
      <c r="CA21" s="31"/>
      <c r="CB21" s="31"/>
      <c r="CC21" s="31"/>
      <c r="CD21" s="31"/>
      <c r="CE21" s="31"/>
      <c r="CF21" s="31"/>
      <c r="CG21" s="32"/>
      <c r="CH21" s="45">
        <f>CH23+CH25+CH22</f>
        <v>4098.851559999999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 t="e">
        <f>DB23+DB25+DB22</f>
        <v>#VALUE!</v>
      </c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7"/>
    </row>
    <row r="22" spans="1:125" s="6" customFormat="1" ht="11.25">
      <c r="A22" s="30" t="s">
        <v>15</v>
      </c>
      <c r="B22" s="31"/>
      <c r="C22" s="31"/>
      <c r="D22" s="31"/>
      <c r="E22" s="31"/>
      <c r="F22" s="31"/>
      <c r="G22" s="31"/>
      <c r="H22" s="32"/>
      <c r="I22" s="9"/>
      <c r="J22" s="33" t="s">
        <v>89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30" t="s">
        <v>75</v>
      </c>
      <c r="BY22" s="31"/>
      <c r="BZ22" s="31"/>
      <c r="CA22" s="31"/>
      <c r="CB22" s="31"/>
      <c r="CC22" s="31"/>
      <c r="CD22" s="31"/>
      <c r="CE22" s="31"/>
      <c r="CF22" s="31"/>
      <c r="CG22" s="32"/>
      <c r="CH22" s="27">
        <f>2108.35751+889.99</f>
        <v>2998.3475099999996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  <c r="DB22" s="27" t="s">
        <v>132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</row>
    <row r="23" spans="1:125" s="6" customFormat="1" ht="11.25">
      <c r="A23" s="30" t="s">
        <v>17</v>
      </c>
      <c r="B23" s="31"/>
      <c r="C23" s="31"/>
      <c r="D23" s="31"/>
      <c r="E23" s="31"/>
      <c r="F23" s="31"/>
      <c r="G23" s="31"/>
      <c r="H23" s="32"/>
      <c r="I23" s="9"/>
      <c r="J23" s="33" t="s">
        <v>90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0" t="s">
        <v>75</v>
      </c>
      <c r="BY23" s="31"/>
      <c r="BZ23" s="31"/>
      <c r="CA23" s="31"/>
      <c r="CB23" s="31"/>
      <c r="CC23" s="31"/>
      <c r="CD23" s="31"/>
      <c r="CE23" s="31"/>
      <c r="CF23" s="31"/>
      <c r="CG23" s="32"/>
      <c r="CH23" s="27">
        <v>1044.37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  <c r="DB23" s="27">
        <v>1044.37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</row>
    <row r="24" spans="1:125" s="6" customFormat="1" ht="22.5" customHeight="1">
      <c r="A24" s="30" t="s">
        <v>19</v>
      </c>
      <c r="B24" s="31"/>
      <c r="C24" s="31"/>
      <c r="D24" s="31"/>
      <c r="E24" s="31"/>
      <c r="F24" s="31"/>
      <c r="G24" s="31"/>
      <c r="H24" s="32"/>
      <c r="I24" s="9"/>
      <c r="J24" s="33" t="s">
        <v>124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30" t="s">
        <v>75</v>
      </c>
      <c r="BY24" s="31"/>
      <c r="BZ24" s="31"/>
      <c r="CA24" s="31"/>
      <c r="CB24" s="31"/>
      <c r="CC24" s="31"/>
      <c r="CD24" s="31"/>
      <c r="CE24" s="31"/>
      <c r="CF24" s="31"/>
      <c r="CG24" s="32"/>
      <c r="CH24" s="27">
        <v>0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  <c r="DB24" s="27">
        <v>0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</row>
    <row r="25" spans="1:125" s="6" customFormat="1" ht="11.25">
      <c r="A25" s="30" t="s">
        <v>21</v>
      </c>
      <c r="B25" s="31"/>
      <c r="C25" s="31"/>
      <c r="D25" s="31"/>
      <c r="E25" s="31"/>
      <c r="F25" s="31"/>
      <c r="G25" s="31"/>
      <c r="H25" s="32"/>
      <c r="I25" s="9"/>
      <c r="J25" s="33" t="s">
        <v>91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30" t="s">
        <v>75</v>
      </c>
      <c r="BY25" s="31"/>
      <c r="BZ25" s="31"/>
      <c r="CA25" s="31"/>
      <c r="CB25" s="31"/>
      <c r="CC25" s="31"/>
      <c r="CD25" s="31"/>
      <c r="CE25" s="31"/>
      <c r="CF25" s="31"/>
      <c r="CG25" s="32"/>
      <c r="CH25" s="27">
        <f>5.91405+50.22</f>
        <v>56.13405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  <c r="DB25" s="27" t="s">
        <v>133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</row>
    <row r="26" spans="1:125" s="6" customFormat="1" ht="11.25">
      <c r="A26" s="22" t="s">
        <v>23</v>
      </c>
      <c r="B26" s="23"/>
      <c r="C26" s="23"/>
      <c r="D26" s="23"/>
      <c r="E26" s="23"/>
      <c r="F26" s="23"/>
      <c r="G26" s="23"/>
      <c r="H26" s="24"/>
      <c r="I26" s="15"/>
      <c r="J26" s="25" t="s">
        <v>64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30" t="s">
        <v>75</v>
      </c>
      <c r="BY26" s="31"/>
      <c r="BZ26" s="31"/>
      <c r="CA26" s="31"/>
      <c r="CB26" s="31"/>
      <c r="CC26" s="31"/>
      <c r="CD26" s="31"/>
      <c r="CE26" s="31"/>
      <c r="CF26" s="31"/>
      <c r="CG26" s="32"/>
      <c r="CH26" s="45">
        <f>CH27</f>
        <v>0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>
        <f>DB27</f>
        <v>0</v>
      </c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7"/>
    </row>
    <row r="27" spans="1:125" s="6" customFormat="1" ht="22.5" customHeight="1">
      <c r="A27" s="30" t="s">
        <v>24</v>
      </c>
      <c r="B27" s="31"/>
      <c r="C27" s="31"/>
      <c r="D27" s="31"/>
      <c r="E27" s="31"/>
      <c r="F27" s="31"/>
      <c r="G27" s="31"/>
      <c r="H27" s="32"/>
      <c r="I27" s="9"/>
      <c r="J27" s="33" t="s">
        <v>65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30" t="s">
        <v>75</v>
      </c>
      <c r="BY27" s="31"/>
      <c r="BZ27" s="31"/>
      <c r="CA27" s="31"/>
      <c r="CB27" s="31"/>
      <c r="CC27" s="31"/>
      <c r="CD27" s="31"/>
      <c r="CE27" s="31"/>
      <c r="CF27" s="31"/>
      <c r="CG27" s="32"/>
      <c r="CH27" s="27">
        <v>0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  <c r="DB27" s="27">
        <v>0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9"/>
    </row>
    <row r="28" spans="1:125" s="6" customFormat="1" ht="11.25">
      <c r="A28" s="30" t="s">
        <v>25</v>
      </c>
      <c r="B28" s="31"/>
      <c r="C28" s="31"/>
      <c r="D28" s="31"/>
      <c r="E28" s="31"/>
      <c r="F28" s="31"/>
      <c r="G28" s="31"/>
      <c r="H28" s="32"/>
      <c r="I28" s="9"/>
      <c r="J28" s="33" t="s">
        <v>92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30" t="s">
        <v>75</v>
      </c>
      <c r="BY28" s="31"/>
      <c r="BZ28" s="31"/>
      <c r="CA28" s="31"/>
      <c r="CB28" s="31"/>
      <c r="CC28" s="31"/>
      <c r="CD28" s="31"/>
      <c r="CE28" s="31"/>
      <c r="CF28" s="31"/>
      <c r="CG28" s="32"/>
      <c r="CH28" s="27">
        <v>0</v>
      </c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  <c r="DB28" s="27">
        <v>0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9"/>
    </row>
    <row r="29" spans="1:125" s="6" customFormat="1" ht="11.25">
      <c r="A29" s="22" t="s">
        <v>26</v>
      </c>
      <c r="B29" s="23"/>
      <c r="C29" s="23"/>
      <c r="D29" s="23"/>
      <c r="E29" s="23"/>
      <c r="F29" s="23"/>
      <c r="G29" s="23"/>
      <c r="H29" s="24"/>
      <c r="I29" s="15"/>
      <c r="J29" s="25" t="s">
        <v>93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30" t="s">
        <v>75</v>
      </c>
      <c r="BY29" s="31"/>
      <c r="BZ29" s="31"/>
      <c r="CA29" s="31"/>
      <c r="CB29" s="31"/>
      <c r="CC29" s="31"/>
      <c r="CD29" s="31"/>
      <c r="CE29" s="31"/>
      <c r="CF29" s="31"/>
      <c r="CG29" s="32"/>
      <c r="CH29" s="45">
        <f>CH30</f>
        <v>2420.02441</v>
      </c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 t="str">
        <f>DB30</f>
        <v>594,29841+1762,726+63</v>
      </c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7"/>
    </row>
    <row r="30" spans="1:125" s="6" customFormat="1" ht="11.25" customHeight="1">
      <c r="A30" s="30" t="s">
        <v>27</v>
      </c>
      <c r="B30" s="31"/>
      <c r="C30" s="31"/>
      <c r="D30" s="31"/>
      <c r="E30" s="31"/>
      <c r="F30" s="31"/>
      <c r="G30" s="31"/>
      <c r="H30" s="32"/>
      <c r="I30" s="9"/>
      <c r="J30" s="33" t="s">
        <v>38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30" t="s">
        <v>75</v>
      </c>
      <c r="BY30" s="31"/>
      <c r="BZ30" s="31"/>
      <c r="CA30" s="31"/>
      <c r="CB30" s="31"/>
      <c r="CC30" s="31"/>
      <c r="CD30" s="31"/>
      <c r="CE30" s="31"/>
      <c r="CF30" s="31"/>
      <c r="CG30" s="32"/>
      <c r="CH30" s="27">
        <f>594.29841+1762.726+63</f>
        <v>2420.02441</v>
      </c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  <c r="DB30" s="27" t="s">
        <v>134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9"/>
    </row>
    <row r="31" spans="1:125" s="6" customFormat="1" ht="11.25">
      <c r="A31" s="30" t="s">
        <v>28</v>
      </c>
      <c r="B31" s="31"/>
      <c r="C31" s="31"/>
      <c r="D31" s="31"/>
      <c r="E31" s="31"/>
      <c r="F31" s="31"/>
      <c r="G31" s="31"/>
      <c r="H31" s="32"/>
      <c r="I31" s="9"/>
      <c r="J31" s="33" t="s">
        <v>39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30" t="s">
        <v>75</v>
      </c>
      <c r="BY31" s="31"/>
      <c r="BZ31" s="31"/>
      <c r="CA31" s="31"/>
      <c r="CB31" s="31"/>
      <c r="CC31" s="31"/>
      <c r="CD31" s="31"/>
      <c r="CE31" s="31"/>
      <c r="CF31" s="31"/>
      <c r="CG31" s="32"/>
      <c r="CH31" s="27">
        <v>0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  <c r="DB31" s="27">
        <v>0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9"/>
    </row>
    <row r="32" spans="1:125" s="6" customFormat="1" ht="11.25">
      <c r="A32" s="30" t="s">
        <v>29</v>
      </c>
      <c r="B32" s="31"/>
      <c r="C32" s="31"/>
      <c r="D32" s="31"/>
      <c r="E32" s="31"/>
      <c r="F32" s="31"/>
      <c r="G32" s="31"/>
      <c r="H32" s="32"/>
      <c r="I32" s="9"/>
      <c r="J32" s="33" t="s">
        <v>94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30" t="s">
        <v>75</v>
      </c>
      <c r="BY32" s="31"/>
      <c r="BZ32" s="31"/>
      <c r="CA32" s="31"/>
      <c r="CB32" s="31"/>
      <c r="CC32" s="31"/>
      <c r="CD32" s="31"/>
      <c r="CE32" s="31"/>
      <c r="CF32" s="31"/>
      <c r="CG32" s="32"/>
      <c r="CH32" s="27">
        <v>0</v>
      </c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  <c r="DB32" s="27">
        <v>0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9"/>
    </row>
    <row r="33" spans="1:125" s="6" customFormat="1" ht="11.25">
      <c r="A33" s="30" t="s">
        <v>107</v>
      </c>
      <c r="B33" s="31"/>
      <c r="C33" s="31"/>
      <c r="D33" s="31"/>
      <c r="E33" s="31"/>
      <c r="F33" s="31"/>
      <c r="G33" s="31"/>
      <c r="H33" s="32"/>
      <c r="I33" s="9"/>
      <c r="J33" s="33" t="s">
        <v>95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30" t="s">
        <v>75</v>
      </c>
      <c r="BY33" s="31"/>
      <c r="BZ33" s="31"/>
      <c r="CA33" s="31"/>
      <c r="CB33" s="31"/>
      <c r="CC33" s="31"/>
      <c r="CD33" s="31"/>
      <c r="CE33" s="31"/>
      <c r="CF33" s="31"/>
      <c r="CG33" s="32"/>
      <c r="CH33" s="27">
        <v>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  <c r="DB33" s="27">
        <v>0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9"/>
    </row>
    <row r="34" spans="1:125" s="6" customFormat="1" ht="11.25">
      <c r="A34" s="22" t="s">
        <v>40</v>
      </c>
      <c r="B34" s="23"/>
      <c r="C34" s="23"/>
      <c r="D34" s="23"/>
      <c r="E34" s="23"/>
      <c r="F34" s="23"/>
      <c r="G34" s="23"/>
      <c r="H34" s="24"/>
      <c r="I34" s="15"/>
      <c r="J34" s="25" t="s">
        <v>77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30" t="s">
        <v>75</v>
      </c>
      <c r="BY34" s="31"/>
      <c r="BZ34" s="31"/>
      <c r="CA34" s="31"/>
      <c r="CB34" s="31"/>
      <c r="CC34" s="31"/>
      <c r="CD34" s="31"/>
      <c r="CE34" s="31"/>
      <c r="CF34" s="31"/>
      <c r="CG34" s="32"/>
      <c r="CH34" s="45">
        <f>CH35+CH36+CH37+CH38+CH39</f>
        <v>1940.0843599999998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7"/>
      <c r="DB34" s="45" t="e">
        <f>DB35+DB36+DB37+DB38+DB39</f>
        <v>#VALUE!</v>
      </c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7"/>
    </row>
    <row r="35" spans="1:125" s="6" customFormat="1" ht="11.25" customHeight="1">
      <c r="A35" s="30" t="s">
        <v>108</v>
      </c>
      <c r="B35" s="31"/>
      <c r="C35" s="31"/>
      <c r="D35" s="31"/>
      <c r="E35" s="31"/>
      <c r="F35" s="31"/>
      <c r="G35" s="31"/>
      <c r="H35" s="32"/>
      <c r="I35" s="9"/>
      <c r="J35" s="33" t="s">
        <v>16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30" t="s">
        <v>75</v>
      </c>
      <c r="BY35" s="31"/>
      <c r="BZ35" s="31"/>
      <c r="CA35" s="31"/>
      <c r="CB35" s="31"/>
      <c r="CC35" s="31"/>
      <c r="CD35" s="31"/>
      <c r="CE35" s="31"/>
      <c r="CF35" s="31"/>
      <c r="CG35" s="32"/>
      <c r="CH35" s="27">
        <f>64.3448+5.27+132.85+48.25</f>
        <v>250.7148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  <c r="DB35" s="27" t="s">
        <v>135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9"/>
    </row>
    <row r="36" spans="1:125" s="6" customFormat="1" ht="11.25">
      <c r="A36" s="30" t="s">
        <v>109</v>
      </c>
      <c r="B36" s="31"/>
      <c r="C36" s="31"/>
      <c r="D36" s="31"/>
      <c r="E36" s="31"/>
      <c r="F36" s="31"/>
      <c r="G36" s="31"/>
      <c r="H36" s="32"/>
      <c r="I36" s="9"/>
      <c r="J36" s="33" t="s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0" t="s">
        <v>75</v>
      </c>
      <c r="BY36" s="31"/>
      <c r="BZ36" s="31"/>
      <c r="CA36" s="31"/>
      <c r="CB36" s="31"/>
      <c r="CC36" s="31"/>
      <c r="CD36" s="31"/>
      <c r="CE36" s="31"/>
      <c r="CF36" s="31"/>
      <c r="CG36" s="32"/>
      <c r="CH36" s="27">
        <v>67.05633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  <c r="DB36" s="27">
        <v>67.05633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9"/>
    </row>
    <row r="37" spans="1:125" s="6" customFormat="1" ht="11.25">
      <c r="A37" s="30" t="s">
        <v>110</v>
      </c>
      <c r="B37" s="31"/>
      <c r="C37" s="31"/>
      <c r="D37" s="31"/>
      <c r="E37" s="31"/>
      <c r="F37" s="31"/>
      <c r="G37" s="31"/>
      <c r="H37" s="32"/>
      <c r="I37" s="9"/>
      <c r="J37" s="33" t="s">
        <v>20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30" t="s">
        <v>75</v>
      </c>
      <c r="BY37" s="31"/>
      <c r="BZ37" s="31"/>
      <c r="CA37" s="31"/>
      <c r="CB37" s="31"/>
      <c r="CC37" s="31"/>
      <c r="CD37" s="31"/>
      <c r="CE37" s="31"/>
      <c r="CF37" s="31"/>
      <c r="CG37" s="32"/>
      <c r="CH37" s="27">
        <v>39.66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  <c r="DB37" s="27">
        <v>39.66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9"/>
    </row>
    <row r="38" spans="1:125" s="6" customFormat="1" ht="11.25">
      <c r="A38" s="30" t="s">
        <v>111</v>
      </c>
      <c r="B38" s="31"/>
      <c r="C38" s="31"/>
      <c r="D38" s="31"/>
      <c r="E38" s="31"/>
      <c r="F38" s="31"/>
      <c r="G38" s="31"/>
      <c r="H38" s="32"/>
      <c r="I38" s="9"/>
      <c r="J38" s="33" t="s">
        <v>22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0" t="s">
        <v>75</v>
      </c>
      <c r="BY38" s="31"/>
      <c r="BZ38" s="31"/>
      <c r="CA38" s="31"/>
      <c r="CB38" s="31"/>
      <c r="CC38" s="31"/>
      <c r="CD38" s="31"/>
      <c r="CE38" s="31"/>
      <c r="CF38" s="31"/>
      <c r="CG38" s="32"/>
      <c r="CH38" s="27">
        <v>26.76</v>
      </c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  <c r="DB38" s="27">
        <v>26.76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9"/>
    </row>
    <row r="39" spans="1:125" s="6" customFormat="1" ht="11.25" customHeight="1">
      <c r="A39" s="30" t="s">
        <v>112</v>
      </c>
      <c r="B39" s="31"/>
      <c r="C39" s="31"/>
      <c r="D39" s="31"/>
      <c r="E39" s="31"/>
      <c r="F39" s="31"/>
      <c r="G39" s="31"/>
      <c r="H39" s="32"/>
      <c r="I39" s="9"/>
      <c r="J39" s="33" t="s">
        <v>96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0" t="s">
        <v>75</v>
      </c>
      <c r="BY39" s="31"/>
      <c r="BZ39" s="31"/>
      <c r="CA39" s="31"/>
      <c r="CB39" s="31"/>
      <c r="CC39" s="31"/>
      <c r="CD39" s="31"/>
      <c r="CE39" s="31"/>
      <c r="CF39" s="31"/>
      <c r="CG39" s="32"/>
      <c r="CH39" s="27">
        <f>SUM(CH40:DA43)</f>
        <v>1555.89323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  <c r="DB39" s="27">
        <f>SUM(DB40:DU43)</f>
        <v>0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9"/>
    </row>
    <row r="40" spans="1:125" s="6" customFormat="1" ht="11.25" customHeight="1">
      <c r="A40" s="30" t="s">
        <v>113</v>
      </c>
      <c r="B40" s="31"/>
      <c r="C40" s="31"/>
      <c r="D40" s="31"/>
      <c r="E40" s="31"/>
      <c r="F40" s="31"/>
      <c r="G40" s="31"/>
      <c r="H40" s="32"/>
      <c r="I40" s="9"/>
      <c r="J40" s="33" t="s">
        <v>97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0" t="s">
        <v>75</v>
      </c>
      <c r="BY40" s="31"/>
      <c r="BZ40" s="31"/>
      <c r="CA40" s="31"/>
      <c r="CB40" s="31"/>
      <c r="CC40" s="31"/>
      <c r="CD40" s="31"/>
      <c r="CE40" s="31"/>
      <c r="CF40" s="31"/>
      <c r="CG40" s="32"/>
      <c r="CH40" s="27">
        <v>0</v>
      </c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  <c r="DB40" s="27">
        <v>0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9"/>
    </row>
    <row r="41" spans="1:125" s="6" customFormat="1" ht="22.5" customHeight="1">
      <c r="A41" s="30" t="s">
        <v>114</v>
      </c>
      <c r="B41" s="31"/>
      <c r="C41" s="31"/>
      <c r="D41" s="31"/>
      <c r="E41" s="31"/>
      <c r="F41" s="31"/>
      <c r="G41" s="31"/>
      <c r="H41" s="32"/>
      <c r="I41" s="9"/>
      <c r="J41" s="33" t="s">
        <v>98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0" t="s">
        <v>75</v>
      </c>
      <c r="BY41" s="31"/>
      <c r="BZ41" s="31"/>
      <c r="CA41" s="31"/>
      <c r="CB41" s="31"/>
      <c r="CC41" s="31"/>
      <c r="CD41" s="31"/>
      <c r="CE41" s="31"/>
      <c r="CF41" s="31"/>
      <c r="CG41" s="32"/>
      <c r="CH41" s="27">
        <v>0</v>
      </c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  <c r="DB41" s="27">
        <v>0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9"/>
    </row>
    <row r="42" spans="1:125" s="6" customFormat="1" ht="11.25" customHeight="1">
      <c r="A42" s="30" t="s">
        <v>115</v>
      </c>
      <c r="B42" s="31"/>
      <c r="C42" s="31"/>
      <c r="D42" s="31"/>
      <c r="E42" s="31"/>
      <c r="F42" s="31"/>
      <c r="G42" s="31"/>
      <c r="H42" s="32"/>
      <c r="I42" s="9"/>
      <c r="J42" s="33" t="s">
        <v>99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0" t="s">
        <v>75</v>
      </c>
      <c r="BY42" s="31"/>
      <c r="BZ42" s="31"/>
      <c r="CA42" s="31"/>
      <c r="CB42" s="31"/>
      <c r="CC42" s="31"/>
      <c r="CD42" s="31"/>
      <c r="CE42" s="31"/>
      <c r="CF42" s="31"/>
      <c r="CG42" s="32"/>
      <c r="CH42" s="27">
        <v>0</v>
      </c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  <c r="DB42" s="27">
        <v>0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9"/>
    </row>
    <row r="43" spans="1:125" s="6" customFormat="1" ht="32.25" customHeight="1">
      <c r="A43" s="30" t="s">
        <v>116</v>
      </c>
      <c r="B43" s="31"/>
      <c r="C43" s="31"/>
      <c r="D43" s="31"/>
      <c r="E43" s="31"/>
      <c r="F43" s="31"/>
      <c r="G43" s="31"/>
      <c r="H43" s="32"/>
      <c r="I43" s="9"/>
      <c r="J43" s="33" t="s">
        <v>30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30" t="s">
        <v>75</v>
      </c>
      <c r="BY43" s="31"/>
      <c r="BZ43" s="31"/>
      <c r="CA43" s="31"/>
      <c r="CB43" s="31"/>
      <c r="CC43" s="31"/>
      <c r="CD43" s="31"/>
      <c r="CE43" s="31"/>
      <c r="CF43" s="31"/>
      <c r="CG43" s="32"/>
      <c r="CH43" s="27">
        <f>8.44745+6.97969+1.94311+63.54517+144.4861+313.80031+0.254+0.20675+143.69065+0.29+1.26+128.78+10.22+0.48+0.68+245.63+458.08+14.7+11.53+0.89</f>
        <v>1555.89323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  <c r="DB43" s="60" t="s">
        <v>136</v>
      </c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2"/>
    </row>
    <row r="44" spans="1:125" s="6" customFormat="1" ht="11.25" customHeight="1">
      <c r="A44" s="22" t="s">
        <v>41</v>
      </c>
      <c r="B44" s="23"/>
      <c r="C44" s="23"/>
      <c r="D44" s="23"/>
      <c r="E44" s="23"/>
      <c r="F44" s="23"/>
      <c r="G44" s="23"/>
      <c r="H44" s="24"/>
      <c r="I44" s="15"/>
      <c r="J44" s="25" t="s">
        <v>31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30" t="s">
        <v>75</v>
      </c>
      <c r="BY44" s="31"/>
      <c r="BZ44" s="31"/>
      <c r="CA44" s="31"/>
      <c r="CB44" s="31"/>
      <c r="CC44" s="31"/>
      <c r="CD44" s="31"/>
      <c r="CE44" s="31"/>
      <c r="CF44" s="31"/>
      <c r="CG44" s="32"/>
      <c r="CH44" s="45">
        <v>228.67255</v>
      </c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7"/>
      <c r="DB44" s="45">
        <v>228.67255</v>
      </c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7"/>
    </row>
    <row r="45" spans="1:125" s="6" customFormat="1" ht="11.25" customHeight="1">
      <c r="A45" s="22" t="s">
        <v>42</v>
      </c>
      <c r="B45" s="23"/>
      <c r="C45" s="23"/>
      <c r="D45" s="23"/>
      <c r="E45" s="23"/>
      <c r="F45" s="23"/>
      <c r="G45" s="23"/>
      <c r="H45" s="24"/>
      <c r="I45" s="15"/>
      <c r="J45" s="25" t="s">
        <v>32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30" t="s">
        <v>75</v>
      </c>
      <c r="BY45" s="31"/>
      <c r="BZ45" s="31"/>
      <c r="CA45" s="31"/>
      <c r="CB45" s="31"/>
      <c r="CC45" s="31"/>
      <c r="CD45" s="31"/>
      <c r="CE45" s="31"/>
      <c r="CF45" s="31"/>
      <c r="CG45" s="32"/>
      <c r="CH45" s="45">
        <f>SUM(CH46:DA51)</f>
        <v>1487.40908</v>
      </c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7"/>
      <c r="DB45" s="45">
        <f>SUM(DB46:DU51)</f>
        <v>0</v>
      </c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7"/>
    </row>
    <row r="46" spans="1:125" s="6" customFormat="1" ht="11.25" customHeight="1">
      <c r="A46" s="30" t="s">
        <v>43</v>
      </c>
      <c r="B46" s="31"/>
      <c r="C46" s="31"/>
      <c r="D46" s="31"/>
      <c r="E46" s="31"/>
      <c r="F46" s="31"/>
      <c r="G46" s="31"/>
      <c r="H46" s="32"/>
      <c r="I46" s="9"/>
      <c r="J46" s="33" t="s">
        <v>33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0" t="s">
        <v>75</v>
      </c>
      <c r="BY46" s="31"/>
      <c r="BZ46" s="31"/>
      <c r="CA46" s="31"/>
      <c r="CB46" s="31"/>
      <c r="CC46" s="31"/>
      <c r="CD46" s="31"/>
      <c r="CE46" s="31"/>
      <c r="CF46" s="31"/>
      <c r="CG46" s="32"/>
      <c r="CH46" s="27">
        <f>0.61652+85.88</f>
        <v>86.49651999999999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  <c r="DB46" s="27" t="s">
        <v>137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9"/>
    </row>
    <row r="47" spans="1:125" s="6" customFormat="1" ht="11.25" customHeight="1">
      <c r="A47" s="30" t="s">
        <v>44</v>
      </c>
      <c r="B47" s="31"/>
      <c r="C47" s="31"/>
      <c r="D47" s="31"/>
      <c r="E47" s="31"/>
      <c r="F47" s="31"/>
      <c r="G47" s="31"/>
      <c r="H47" s="32"/>
      <c r="I47" s="9"/>
      <c r="J47" s="33" t="s">
        <v>34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0" t="s">
        <v>75</v>
      </c>
      <c r="BY47" s="31"/>
      <c r="BZ47" s="31"/>
      <c r="CA47" s="31"/>
      <c r="CB47" s="31"/>
      <c r="CC47" s="31"/>
      <c r="CD47" s="31"/>
      <c r="CE47" s="31"/>
      <c r="CF47" s="31"/>
      <c r="CG47" s="32"/>
      <c r="CH47" s="27">
        <f>250.63101+25.48+31.04</f>
        <v>307.15101000000004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  <c r="DB47" s="27" t="s">
        <v>138</v>
      </c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9"/>
    </row>
    <row r="48" spans="1:125" s="6" customFormat="1" ht="11.25" customHeight="1">
      <c r="A48" s="30" t="s">
        <v>45</v>
      </c>
      <c r="B48" s="31"/>
      <c r="C48" s="31"/>
      <c r="D48" s="31"/>
      <c r="E48" s="31"/>
      <c r="F48" s="31"/>
      <c r="G48" s="31"/>
      <c r="H48" s="32"/>
      <c r="I48" s="9"/>
      <c r="J48" s="33" t="s">
        <v>100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0" t="s">
        <v>75</v>
      </c>
      <c r="BY48" s="31"/>
      <c r="BZ48" s="31"/>
      <c r="CA48" s="31"/>
      <c r="CB48" s="31"/>
      <c r="CC48" s="31"/>
      <c r="CD48" s="31"/>
      <c r="CE48" s="31"/>
      <c r="CF48" s="31"/>
      <c r="CG48" s="32"/>
      <c r="CH48" s="27">
        <f>91.31064+36.21+0.37+50.77</f>
        <v>178.66064000000003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9"/>
      <c r="DB48" s="27" t="s">
        <v>139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9"/>
    </row>
    <row r="49" spans="1:125" s="6" customFormat="1" ht="11.25" customHeight="1">
      <c r="A49" s="30" t="s">
        <v>46</v>
      </c>
      <c r="B49" s="31"/>
      <c r="C49" s="31"/>
      <c r="D49" s="31"/>
      <c r="E49" s="31"/>
      <c r="F49" s="31"/>
      <c r="G49" s="31"/>
      <c r="H49" s="32"/>
      <c r="I49" s="9"/>
      <c r="J49" s="33" t="s">
        <v>101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30" t="s">
        <v>75</v>
      </c>
      <c r="BY49" s="31"/>
      <c r="BZ49" s="31"/>
      <c r="CA49" s="31"/>
      <c r="CB49" s="31"/>
      <c r="CC49" s="31"/>
      <c r="CD49" s="31"/>
      <c r="CE49" s="31"/>
      <c r="CF49" s="31"/>
      <c r="CG49" s="32"/>
      <c r="CH49" s="27">
        <v>0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  <c r="DB49" s="27">
        <v>0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9"/>
    </row>
    <row r="50" spans="1:125" s="6" customFormat="1" ht="11.25" customHeight="1">
      <c r="A50" s="30" t="s">
        <v>117</v>
      </c>
      <c r="B50" s="31"/>
      <c r="C50" s="31"/>
      <c r="D50" s="31"/>
      <c r="E50" s="31"/>
      <c r="F50" s="31"/>
      <c r="G50" s="31"/>
      <c r="H50" s="32"/>
      <c r="I50" s="9"/>
      <c r="J50" s="33" t="s">
        <v>102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0" t="s">
        <v>75</v>
      </c>
      <c r="BY50" s="31"/>
      <c r="BZ50" s="31"/>
      <c r="CA50" s="31"/>
      <c r="CB50" s="31"/>
      <c r="CC50" s="31"/>
      <c r="CD50" s="31"/>
      <c r="CE50" s="31"/>
      <c r="CF50" s="31"/>
      <c r="CG50" s="32"/>
      <c r="CH50" s="27">
        <v>0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  <c r="DB50" s="27">
        <v>0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9"/>
    </row>
    <row r="51" spans="1:125" s="6" customFormat="1" ht="11.25" customHeight="1">
      <c r="A51" s="30" t="s">
        <v>118</v>
      </c>
      <c r="B51" s="31"/>
      <c r="C51" s="31"/>
      <c r="D51" s="31"/>
      <c r="E51" s="31"/>
      <c r="F51" s="31"/>
      <c r="G51" s="31"/>
      <c r="H51" s="32"/>
      <c r="I51" s="9"/>
      <c r="J51" s="33" t="s">
        <v>30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0" t="s">
        <v>75</v>
      </c>
      <c r="BY51" s="31"/>
      <c r="BZ51" s="31"/>
      <c r="CA51" s="31"/>
      <c r="CB51" s="31"/>
      <c r="CC51" s="31"/>
      <c r="CD51" s="31"/>
      <c r="CE51" s="31"/>
      <c r="CF51" s="31"/>
      <c r="CG51" s="32"/>
      <c r="CH51" s="27">
        <f>6.35772+28.87402+223.44217+111.18147+28.99666+27.52187+0.787+482.71+5.23</f>
        <v>915.1009099999999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  <c r="DB51" s="27" t="s">
        <v>140</v>
      </c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9"/>
    </row>
    <row r="52" spans="1:12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5"/>
      <c r="J52" s="25" t="s">
        <v>35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30" t="s">
        <v>75</v>
      </c>
      <c r="BY52" s="31"/>
      <c r="BZ52" s="31"/>
      <c r="CA52" s="31"/>
      <c r="CB52" s="31"/>
      <c r="CC52" s="31"/>
      <c r="CD52" s="31"/>
      <c r="CE52" s="31"/>
      <c r="CF52" s="31"/>
      <c r="CG52" s="32"/>
      <c r="CH52" s="27">
        <v>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  <c r="DB52" s="27">
        <v>0</v>
      </c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9"/>
    </row>
    <row r="53" spans="1:12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5"/>
      <c r="J53" s="25" t="s">
        <v>78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30" t="s">
        <v>75</v>
      </c>
      <c r="BY53" s="31"/>
      <c r="BZ53" s="31"/>
      <c r="CA53" s="31"/>
      <c r="CB53" s="31"/>
      <c r="CC53" s="31"/>
      <c r="CD53" s="31"/>
      <c r="CE53" s="31"/>
      <c r="CF53" s="31"/>
      <c r="CG53" s="32"/>
      <c r="CH53" s="27">
        <f>SUM(CH54:DA58)</f>
        <v>1824.8907100000001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  <c r="DB53" s="27">
        <f>SUM(DB54:DU58)</f>
        <v>0</v>
      </c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9"/>
    </row>
    <row r="54" spans="1:125" s="6" customFormat="1" ht="11.25" customHeight="1">
      <c r="A54" s="30" t="s">
        <v>47</v>
      </c>
      <c r="B54" s="31"/>
      <c r="C54" s="31"/>
      <c r="D54" s="31"/>
      <c r="E54" s="31"/>
      <c r="F54" s="31"/>
      <c r="G54" s="31"/>
      <c r="H54" s="32"/>
      <c r="I54" s="9"/>
      <c r="J54" s="33" t="s">
        <v>36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30" t="s">
        <v>75</v>
      </c>
      <c r="BY54" s="31"/>
      <c r="BZ54" s="31"/>
      <c r="CA54" s="31"/>
      <c r="CB54" s="31"/>
      <c r="CC54" s="31"/>
      <c r="CD54" s="31"/>
      <c r="CE54" s="31"/>
      <c r="CF54" s="31"/>
      <c r="CG54" s="32"/>
      <c r="CH54" s="27">
        <v>0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9"/>
      <c r="DB54" s="27">
        <v>0</v>
      </c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9"/>
    </row>
    <row r="55" spans="1:125" s="6" customFormat="1" ht="11.25" customHeight="1">
      <c r="A55" s="30" t="s">
        <v>48</v>
      </c>
      <c r="B55" s="31"/>
      <c r="C55" s="31"/>
      <c r="D55" s="31"/>
      <c r="E55" s="31"/>
      <c r="F55" s="31"/>
      <c r="G55" s="31"/>
      <c r="H55" s="32"/>
      <c r="I55" s="9"/>
      <c r="J55" s="33" t="s">
        <v>103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30" t="s">
        <v>75</v>
      </c>
      <c r="BY55" s="31"/>
      <c r="BZ55" s="31"/>
      <c r="CA55" s="31"/>
      <c r="CB55" s="31"/>
      <c r="CC55" s="31"/>
      <c r="CD55" s="31"/>
      <c r="CE55" s="31"/>
      <c r="CF55" s="31"/>
      <c r="CG55" s="32"/>
      <c r="CH55" s="27">
        <v>0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9"/>
      <c r="DB55" s="27">
        <v>0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9"/>
    </row>
    <row r="56" spans="1:125" s="6" customFormat="1" ht="11.25">
      <c r="A56" s="30" t="s">
        <v>49</v>
      </c>
      <c r="B56" s="31"/>
      <c r="C56" s="31"/>
      <c r="D56" s="31"/>
      <c r="E56" s="31"/>
      <c r="F56" s="31"/>
      <c r="G56" s="31"/>
      <c r="H56" s="32"/>
      <c r="I56" s="9"/>
      <c r="J56" s="33" t="s">
        <v>37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0" t="s">
        <v>75</v>
      </c>
      <c r="BY56" s="31"/>
      <c r="BZ56" s="31"/>
      <c r="CA56" s="31"/>
      <c r="CB56" s="31"/>
      <c r="CC56" s="31"/>
      <c r="CD56" s="31"/>
      <c r="CE56" s="31"/>
      <c r="CF56" s="31"/>
      <c r="CG56" s="32"/>
      <c r="CH56" s="27">
        <f>14.91071+1439+16.69+340.48+13.81</f>
        <v>1824.8907100000001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  <c r="DB56" s="27" t="s">
        <v>141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9"/>
    </row>
    <row r="57" spans="1:125" s="6" customFormat="1" ht="11.25">
      <c r="A57" s="30" t="s">
        <v>50</v>
      </c>
      <c r="B57" s="31"/>
      <c r="C57" s="31"/>
      <c r="D57" s="31"/>
      <c r="E57" s="31"/>
      <c r="F57" s="31"/>
      <c r="G57" s="31"/>
      <c r="H57" s="32"/>
      <c r="I57" s="9"/>
      <c r="J57" s="33" t="s">
        <v>104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30" t="s">
        <v>75</v>
      </c>
      <c r="BY57" s="31"/>
      <c r="BZ57" s="31"/>
      <c r="CA57" s="31"/>
      <c r="CB57" s="31"/>
      <c r="CC57" s="31"/>
      <c r="CD57" s="31"/>
      <c r="CE57" s="31"/>
      <c r="CF57" s="31"/>
      <c r="CG57" s="32"/>
      <c r="CH57" s="27"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9"/>
      <c r="DB57" s="27">
        <v>0</v>
      </c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9"/>
    </row>
    <row r="58" spans="1:125" s="6" customFormat="1" ht="11.25">
      <c r="A58" s="30" t="s">
        <v>119</v>
      </c>
      <c r="B58" s="31"/>
      <c r="C58" s="31"/>
      <c r="D58" s="31"/>
      <c r="E58" s="31"/>
      <c r="F58" s="31"/>
      <c r="G58" s="31"/>
      <c r="H58" s="32"/>
      <c r="I58" s="9"/>
      <c r="J58" s="33" t="s">
        <v>51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30" t="s">
        <v>75</v>
      </c>
      <c r="BY58" s="31"/>
      <c r="BZ58" s="31"/>
      <c r="CA58" s="31"/>
      <c r="CB58" s="31"/>
      <c r="CC58" s="31"/>
      <c r="CD58" s="31"/>
      <c r="CE58" s="31"/>
      <c r="CF58" s="31"/>
      <c r="CG58" s="32"/>
      <c r="CH58" s="27">
        <v>0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  <c r="DB58" s="27">
        <v>0</v>
      </c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9"/>
    </row>
    <row r="59" spans="1:12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5"/>
      <c r="J59" s="25" t="s">
        <v>66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30" t="s">
        <v>75</v>
      </c>
      <c r="BY59" s="31"/>
      <c r="BZ59" s="31"/>
      <c r="CA59" s="31"/>
      <c r="CB59" s="31"/>
      <c r="CC59" s="31"/>
      <c r="CD59" s="31"/>
      <c r="CE59" s="31"/>
      <c r="CF59" s="31"/>
      <c r="CG59" s="32"/>
      <c r="CH59" s="27">
        <f>CH60+CH65</f>
        <v>0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9"/>
      <c r="DB59" s="27">
        <f>DB60+DB65</f>
        <v>0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9"/>
    </row>
    <row r="60" spans="1:125" s="6" customFormat="1" ht="11.25">
      <c r="A60" s="22" t="s">
        <v>53</v>
      </c>
      <c r="B60" s="23"/>
      <c r="C60" s="23"/>
      <c r="D60" s="23"/>
      <c r="E60" s="23"/>
      <c r="F60" s="23"/>
      <c r="G60" s="23"/>
      <c r="H60" s="24"/>
      <c r="I60" s="15"/>
      <c r="J60" s="25" t="s">
        <v>52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30" t="s">
        <v>75</v>
      </c>
      <c r="BY60" s="31"/>
      <c r="BZ60" s="31"/>
      <c r="CA60" s="31"/>
      <c r="CB60" s="31"/>
      <c r="CC60" s="31"/>
      <c r="CD60" s="31"/>
      <c r="CE60" s="31"/>
      <c r="CF60" s="31"/>
      <c r="CG60" s="32"/>
      <c r="CH60" s="27">
        <v>0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9"/>
      <c r="DB60" s="27">
        <v>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9"/>
    </row>
    <row r="61" spans="1:125" s="6" customFormat="1" ht="11.25">
      <c r="A61" s="30" t="s">
        <v>67</v>
      </c>
      <c r="B61" s="31"/>
      <c r="C61" s="31"/>
      <c r="D61" s="31"/>
      <c r="E61" s="31"/>
      <c r="F61" s="31"/>
      <c r="G61" s="31"/>
      <c r="H61" s="32"/>
      <c r="I61" s="9"/>
      <c r="J61" s="33" t="s">
        <v>54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30" t="s">
        <v>75</v>
      </c>
      <c r="BY61" s="31"/>
      <c r="BZ61" s="31"/>
      <c r="CA61" s="31"/>
      <c r="CB61" s="31"/>
      <c r="CC61" s="31"/>
      <c r="CD61" s="31"/>
      <c r="CE61" s="31"/>
      <c r="CF61" s="31"/>
      <c r="CG61" s="32"/>
      <c r="CH61" s="27">
        <v>0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  <c r="DB61" s="27">
        <v>0</v>
      </c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9"/>
    </row>
    <row r="62" spans="1:125" s="6" customFormat="1" ht="11.25">
      <c r="A62" s="30" t="s">
        <v>68</v>
      </c>
      <c r="B62" s="31"/>
      <c r="C62" s="31"/>
      <c r="D62" s="31"/>
      <c r="E62" s="31"/>
      <c r="F62" s="31"/>
      <c r="G62" s="31"/>
      <c r="H62" s="32"/>
      <c r="I62" s="9"/>
      <c r="J62" s="33" t="s">
        <v>55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4"/>
      <c r="BX62" s="30" t="s">
        <v>75</v>
      </c>
      <c r="BY62" s="31"/>
      <c r="BZ62" s="31"/>
      <c r="CA62" s="31"/>
      <c r="CB62" s="31"/>
      <c r="CC62" s="31"/>
      <c r="CD62" s="31"/>
      <c r="CE62" s="31"/>
      <c r="CF62" s="31"/>
      <c r="CG62" s="32"/>
      <c r="CH62" s="27">
        <v>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9"/>
      <c r="DB62" s="27">
        <v>0</v>
      </c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9"/>
    </row>
    <row r="63" spans="1:125" s="6" customFormat="1" ht="11.25">
      <c r="A63" s="30" t="s">
        <v>120</v>
      </c>
      <c r="B63" s="31"/>
      <c r="C63" s="31"/>
      <c r="D63" s="31"/>
      <c r="E63" s="31"/>
      <c r="F63" s="31"/>
      <c r="G63" s="31"/>
      <c r="H63" s="32"/>
      <c r="I63" s="9"/>
      <c r="J63" s="33" t="s">
        <v>56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4"/>
      <c r="BX63" s="30" t="s">
        <v>75</v>
      </c>
      <c r="BY63" s="31"/>
      <c r="BZ63" s="31"/>
      <c r="CA63" s="31"/>
      <c r="CB63" s="31"/>
      <c r="CC63" s="31"/>
      <c r="CD63" s="31"/>
      <c r="CE63" s="31"/>
      <c r="CF63" s="31"/>
      <c r="CG63" s="32"/>
      <c r="CH63" s="27">
        <v>0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9"/>
      <c r="DB63" s="27">
        <v>0</v>
      </c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9"/>
    </row>
    <row r="64" spans="1:125" s="6" customFormat="1" ht="22.5" customHeight="1">
      <c r="A64" s="30" t="s">
        <v>121</v>
      </c>
      <c r="B64" s="31"/>
      <c r="C64" s="31"/>
      <c r="D64" s="31"/>
      <c r="E64" s="31"/>
      <c r="F64" s="31"/>
      <c r="G64" s="31"/>
      <c r="H64" s="32"/>
      <c r="I64" s="9"/>
      <c r="J64" s="33" t="s">
        <v>105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30" t="s">
        <v>75</v>
      </c>
      <c r="BY64" s="31"/>
      <c r="BZ64" s="31"/>
      <c r="CA64" s="31"/>
      <c r="CB64" s="31"/>
      <c r="CC64" s="31"/>
      <c r="CD64" s="31"/>
      <c r="CE64" s="31"/>
      <c r="CF64" s="31"/>
      <c r="CG64" s="32"/>
      <c r="CH64" s="27">
        <v>0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  <c r="DB64" s="27">
        <v>0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9"/>
    </row>
    <row r="65" spans="1:125" s="6" customFormat="1" ht="11.25">
      <c r="A65" s="22" t="s">
        <v>79</v>
      </c>
      <c r="B65" s="23"/>
      <c r="C65" s="23"/>
      <c r="D65" s="23"/>
      <c r="E65" s="23"/>
      <c r="F65" s="23"/>
      <c r="G65" s="23"/>
      <c r="H65" s="24"/>
      <c r="I65" s="15"/>
      <c r="J65" s="25" t="s">
        <v>57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30" t="s">
        <v>75</v>
      </c>
      <c r="BY65" s="31"/>
      <c r="BZ65" s="31"/>
      <c r="CA65" s="31"/>
      <c r="CB65" s="31"/>
      <c r="CC65" s="31"/>
      <c r="CD65" s="31"/>
      <c r="CE65" s="31"/>
      <c r="CF65" s="31"/>
      <c r="CG65" s="32"/>
      <c r="CH65" s="27">
        <v>0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  <c r="DB65" s="27">
        <v>0</v>
      </c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9"/>
    </row>
    <row r="66" spans="1:12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5"/>
      <c r="J66" s="25" t="s">
        <v>58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30" t="s">
        <v>75</v>
      </c>
      <c r="BY66" s="31"/>
      <c r="BZ66" s="31"/>
      <c r="CA66" s="31"/>
      <c r="CB66" s="31"/>
      <c r="CC66" s="31"/>
      <c r="CD66" s="31"/>
      <c r="CE66" s="31"/>
      <c r="CF66" s="31"/>
      <c r="CG66" s="32"/>
      <c r="CH66" s="27">
        <v>0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  <c r="DB66" s="27">
        <v>0</v>
      </c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9"/>
    </row>
    <row r="67" spans="1:105" s="6" customFormat="1" ht="11.25">
      <c r="A67" s="22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30">
        <v>1</v>
      </c>
      <c r="B68" s="31"/>
      <c r="C68" s="31"/>
      <c r="D68" s="31"/>
      <c r="E68" s="31"/>
      <c r="F68" s="31"/>
      <c r="G68" s="31"/>
      <c r="H68" s="32"/>
      <c r="I68" s="9"/>
      <c r="J68" s="33" t="s">
        <v>60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30" t="s">
        <v>69</v>
      </c>
      <c r="BY68" s="31"/>
      <c r="BZ68" s="31"/>
      <c r="CA68" s="31"/>
      <c r="CB68" s="31"/>
      <c r="CC68" s="31"/>
      <c r="CD68" s="31"/>
      <c r="CE68" s="31"/>
      <c r="CF68" s="31"/>
      <c r="CG68" s="32"/>
      <c r="CH68" s="30">
        <v>31.4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</row>
    <row r="69" spans="1:105" s="6" customFormat="1" ht="11.25">
      <c r="A69" s="30">
        <v>2</v>
      </c>
      <c r="B69" s="31"/>
      <c r="C69" s="31"/>
      <c r="D69" s="31"/>
      <c r="E69" s="31"/>
      <c r="F69" s="31"/>
      <c r="G69" s="31"/>
      <c r="H69" s="32"/>
      <c r="I69" s="9"/>
      <c r="J69" s="33" t="s">
        <v>128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4"/>
      <c r="BX69" s="30" t="s">
        <v>61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63">
        <v>55.2</v>
      </c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5"/>
    </row>
    <row r="70" spans="1:105" s="6" customFormat="1" ht="11.25">
      <c r="A70" s="30">
        <v>3</v>
      </c>
      <c r="B70" s="31"/>
      <c r="C70" s="31"/>
      <c r="D70" s="31"/>
      <c r="E70" s="31"/>
      <c r="F70" s="31"/>
      <c r="G70" s="31"/>
      <c r="H70" s="32"/>
      <c r="I70" s="9"/>
      <c r="J70" s="33" t="s">
        <v>106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4"/>
      <c r="BX70" s="30" t="s">
        <v>80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30">
        <v>11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6" customFormat="1" ht="11.25">
      <c r="A71" s="30">
        <v>4</v>
      </c>
      <c r="B71" s="31"/>
      <c r="C71" s="31"/>
      <c r="D71" s="31"/>
      <c r="E71" s="31"/>
      <c r="F71" s="31"/>
      <c r="G71" s="31"/>
      <c r="H71" s="32"/>
      <c r="I71" s="9"/>
      <c r="J71" s="33" t="s">
        <v>81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0" t="s">
        <v>62</v>
      </c>
      <c r="BY71" s="31"/>
      <c r="BZ71" s="31"/>
      <c r="CA71" s="31"/>
      <c r="CB71" s="31"/>
      <c r="CC71" s="31"/>
      <c r="CD71" s="31"/>
      <c r="CE71" s="31"/>
      <c r="CF71" s="31"/>
      <c r="CG71" s="32"/>
      <c r="CH71" s="30">
        <v>45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</row>
    <row r="73" spans="1:10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</sheetData>
  <sheetProtection/>
  <mergeCells count="312">
    <mergeCell ref="A3:DA3"/>
    <mergeCell ref="P4:BR4"/>
    <mergeCell ref="BS4:CD4"/>
    <mergeCell ref="CE4:CH4"/>
    <mergeCell ref="CI4:CN4"/>
    <mergeCell ref="P5:BR5"/>
    <mergeCell ref="A6:DA6"/>
    <mergeCell ref="AO7:CO7"/>
    <mergeCell ref="EJ7:FC7"/>
    <mergeCell ref="AO8:CO8"/>
    <mergeCell ref="A10:H10"/>
    <mergeCell ref="I10:BW10"/>
    <mergeCell ref="BX10:CG10"/>
    <mergeCell ref="CH10:DA10"/>
    <mergeCell ref="DB10:DU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DB23:DU23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DB11:DU11"/>
    <mergeCell ref="DB12:DU12"/>
    <mergeCell ref="DB13:DU13"/>
    <mergeCell ref="DB14:DU14"/>
    <mergeCell ref="DB15:DU15"/>
    <mergeCell ref="DB16:DU16"/>
    <mergeCell ref="DB17:DU17"/>
    <mergeCell ref="DB18:DU18"/>
    <mergeCell ref="DB19:DU19"/>
    <mergeCell ref="DB20:DU20"/>
    <mergeCell ref="DB21:DU21"/>
    <mergeCell ref="DB22:DU22"/>
    <mergeCell ref="DB24:DU24"/>
    <mergeCell ref="DB25:DU25"/>
    <mergeCell ref="DB26:DU26"/>
    <mergeCell ref="DB27:DU27"/>
    <mergeCell ref="DB28:DU28"/>
    <mergeCell ref="DB29:DU29"/>
    <mergeCell ref="DB30:DU30"/>
    <mergeCell ref="DB31:DU31"/>
    <mergeCell ref="DB32:DU32"/>
    <mergeCell ref="DB33:DU33"/>
    <mergeCell ref="DB34:DU34"/>
    <mergeCell ref="DB35:DU35"/>
    <mergeCell ref="DB36:DU36"/>
    <mergeCell ref="DB37:DU37"/>
    <mergeCell ref="DB38:DU38"/>
    <mergeCell ref="DB39:DU39"/>
    <mergeCell ref="DB40:DU40"/>
    <mergeCell ref="DB41:DU41"/>
    <mergeCell ref="DB42:DU42"/>
    <mergeCell ref="DB43:DU43"/>
    <mergeCell ref="DB44:DU44"/>
    <mergeCell ref="DB45:DU45"/>
    <mergeCell ref="DB46:DU46"/>
    <mergeCell ref="DB47:DU47"/>
    <mergeCell ref="DB48:DU48"/>
    <mergeCell ref="DB49:DU49"/>
    <mergeCell ref="DB50:DU50"/>
    <mergeCell ref="DB51:DU51"/>
    <mergeCell ref="DB52:DU52"/>
    <mergeCell ref="DB53:DU53"/>
    <mergeCell ref="DB54:DU54"/>
    <mergeCell ref="DB55:DU55"/>
    <mergeCell ref="DB56:DU56"/>
    <mergeCell ref="DB57:DU57"/>
    <mergeCell ref="DB58:DU58"/>
    <mergeCell ref="DB59:DU59"/>
    <mergeCell ref="DB66:DU66"/>
    <mergeCell ref="DB60:DU60"/>
    <mergeCell ref="DB61:DU61"/>
    <mergeCell ref="DB62:DU62"/>
    <mergeCell ref="DB63:DU63"/>
    <mergeCell ref="DB64:DU64"/>
    <mergeCell ref="DB65:DU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  <colBreaks count="2" manualBreakCount="2">
    <brk id="125" max="65535" man="1"/>
    <brk id="1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А. Реутова</cp:lastModifiedBy>
  <cp:lastPrinted>2023-04-04T13:05:15Z</cp:lastPrinted>
  <dcterms:created xsi:type="dcterms:W3CDTF">2018-10-15T12:06:40Z</dcterms:created>
  <dcterms:modified xsi:type="dcterms:W3CDTF">2023-07-10T10:43:04Z</dcterms:modified>
  <cp:category/>
  <cp:version/>
  <cp:contentType/>
  <cp:contentStatus/>
</cp:coreProperties>
</file>